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PROJEKTY\NSA\2022\Vyúčtování\"/>
    </mc:Choice>
  </mc:AlternateContent>
  <xr:revisionPtr revIDLastSave="0" documentId="13_ncr:1_{54EBB1F7-A322-4DBA-9059-647B7A5E76C8}" xr6:coauthVersionLast="47" xr6:coauthVersionMax="47" xr10:uidLastSave="{00000000-0000-0000-0000-000000000000}"/>
  <bookViews>
    <workbookView xWindow="-120" yWindow="-120" windowWidth="29040" windowHeight="15840" tabRatio="627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_NEPOVINNÉ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DOTACE'!$A$1:$E$57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zdrojů_NEPOVINNÉ'!$A$1:$F$56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D8" i="3" s="1"/>
  <c r="D23" i="3"/>
  <c r="D27" i="3"/>
  <c r="D26" i="3" s="1"/>
  <c r="D18" i="3"/>
  <c r="D14" i="3"/>
  <c r="E15" i="3"/>
  <c r="D13" i="3" l="1"/>
  <c r="D6" i="3" s="1"/>
  <c r="D30" i="3" l="1"/>
  <c r="C12" i="4"/>
  <c r="C10" i="4"/>
  <c r="J1" i="1"/>
  <c r="C6" i="8" l="1"/>
  <c r="C7" i="8" s="1"/>
  <c r="C48" i="8"/>
  <c r="C49" i="8"/>
  <c r="C50" i="8"/>
  <c r="C47" i="8"/>
  <c r="E47" i="9"/>
  <c r="E48" i="9"/>
  <c r="E49" i="9"/>
  <c r="E46" i="9"/>
  <c r="G55" i="7"/>
  <c r="G56" i="7"/>
  <c r="G57" i="7"/>
  <c r="G54" i="7"/>
  <c r="A53" i="5"/>
  <c r="A54" i="5"/>
  <c r="A55" i="5"/>
  <c r="A52" i="5"/>
  <c r="B50" i="3"/>
  <c r="B51" i="3"/>
  <c r="B52" i="3"/>
  <c r="B49" i="3"/>
  <c r="M16" i="7"/>
  <c r="A13" i="4" l="1"/>
  <c r="A21" i="8"/>
  <c r="E1" i="3" l="1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C2" i="3"/>
  <c r="C4" i="3"/>
  <c r="B1" i="1"/>
  <c r="C16" i="1"/>
  <c r="B2" i="1"/>
  <c r="G16" i="1"/>
  <c r="H16" i="1"/>
  <c r="C30" i="3"/>
  <c r="D7" i="7" l="1"/>
  <c r="E31" i="3"/>
  <c r="A31" i="3" s="1"/>
  <c r="C6" i="5" l="1"/>
  <c r="I16" i="1"/>
  <c r="E11" i="8"/>
  <c r="D7" i="8" s="1"/>
  <c r="E7" i="8" s="1"/>
  <c r="E30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31.12.2022.
</t>
        </r>
      </text>
    </comment>
  </commentList>
</comments>
</file>

<file path=xl/sharedStrings.xml><?xml version="1.0" encoding="utf-8"?>
<sst xmlns="http://schemas.openxmlformats.org/spreadsheetml/2006/main" count="409" uniqueCount="282">
  <si>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</si>
  <si>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</si>
  <si>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</si>
  <si>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</si>
  <si>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</si>
  <si>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</si>
  <si>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</si>
  <si>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</si>
  <si>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</si>
  <si>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</si>
  <si>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</si>
  <si>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</si>
  <si>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</si>
  <si>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</si>
  <si>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</si>
  <si>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</si>
  <si>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</si>
  <si>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</si>
  <si>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</si>
  <si>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</si>
  <si>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</si>
  <si>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</si>
  <si>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</si>
  <si>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</si>
  <si>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</si>
  <si>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</si>
  <si>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</si>
  <si>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</si>
  <si>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</si>
  <si>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</si>
  <si>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</si>
  <si>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</si>
  <si>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</si>
  <si>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</si>
  <si>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</si>
  <si>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</si>
  <si>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</si>
  <si>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</si>
  <si>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</si>
  <si>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</si>
  <si>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</si>
  <si>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</si>
  <si>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</si>
  <si>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</si>
  <si>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</si>
  <si>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</si>
  <si>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</si>
  <si>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</si>
  <si>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</si>
  <si>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</si>
  <si>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</si>
  <si>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</si>
  <si>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</si>
  <si>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</si>
  <si>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</si>
  <si>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</si>
  <si>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</si>
  <si>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</si>
  <si>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</si>
  <si>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Zákonné odvody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</si>
  <si>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</si>
  <si>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</si>
  <si>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</si>
  <si>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</si>
  <si>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</si>
  <si>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</si>
  <si>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</si>
  <si>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</si>
  <si>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</si>
  <si>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</si>
  <si>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</si>
  <si>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</si>
  <si>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</si>
  <si>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</si>
  <si>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</si>
  <si>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</si>
  <si>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</si>
  <si>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</si>
  <si>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</si>
  <si>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</si>
  <si>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</si>
  <si>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</si>
  <si>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</si>
  <si>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</si>
  <si>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</si>
  <si>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</si>
  <si>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</si>
  <si>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</si>
  <si>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</si>
  <si>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</si>
  <si>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</si>
  <si>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</si>
  <si>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</si>
  <si>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</si>
  <si>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</si>
  <si>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</si>
  <si>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</si>
  <si>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</si>
  <si>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</si>
  <si>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</si>
  <si>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</si>
  <si>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</si>
  <si>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</si>
  <si>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</si>
  <si>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</si>
  <si>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</si>
  <si>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</si>
  <si>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</si>
  <si>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</si>
  <si>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</si>
  <si>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</si>
  <si>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</si>
  <si>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</si>
  <si>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</si>
  <si>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</si>
  <si>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</si>
  <si>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</si>
  <si>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</si>
  <si>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</si>
  <si>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</si>
  <si>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</si>
  <si>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</si>
  <si>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</si>
  <si>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</si>
  <si>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</si>
  <si>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</si>
  <si>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</si>
  <si>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</si>
  <si>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</si>
  <si>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</si>
  <si>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</si>
  <si>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</si>
  <si>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</si>
  <si>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</si>
  <si>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</si>
  <si>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</si>
  <si>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</si>
  <si>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</si>
  <si>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</si>
  <si>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</si>
  <si>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</si>
  <si>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</si>
  <si>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</si>
  <si>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</si>
  <si>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</si>
  <si>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</si>
  <si>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</si>
  <si>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</si>
  <si>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</si>
  <si>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</si>
  <si>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</si>
  <si>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</si>
  <si>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</si>
  <si>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</si>
  <si>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</si>
  <si>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</si>
  <si>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</si>
  <si>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</si>
  <si>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</si>
  <si>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</si>
  <si>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</si>
  <si>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</si>
  <si>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</si>
  <si>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</si>
  <si>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</si>
  <si>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</si>
  <si>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</si>
  <si>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</si>
  <si>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</si>
  <si>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</si>
  <si>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</si>
  <si>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</si>
  <si>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</si>
  <si>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</si>
  <si>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</si>
  <si>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</si>
  <si>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</si>
  <si>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</si>
  <si>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</si>
  <si>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</si>
  <si>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</si>
  <si>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</si>
  <si>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</si>
  <si>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</si>
  <si>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</si>
  <si>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</si>
  <si>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</si>
  <si>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</si>
  <si>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</si>
  <si>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</si>
  <si>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</si>
  <si>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</si>
  <si>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</si>
  <si>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DOTACE SE POSKYTLA "ZČÁSTI" - JE NUTNÉ VYPLNIT PŘEHLED ZDROJŮ DO VÝŠE 100%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</si>
  <si>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</si>
  <si>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</si>
  <si>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</si>
  <si>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</si>
  <si>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</si>
  <si>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</si>
  <si>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</si>
  <si>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</si>
  <si>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</si>
  <si>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</si>
  <si>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</si>
  <si>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</si>
  <si>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</si>
  <si>
    <t>NEPOVINNÁ PŘÍLOHA</t>
  </si>
  <si>
    <t>MK2022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</si>
  <si>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</si>
  <si>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MK22 -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</si>
  <si>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</si>
  <si>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</si>
  <si>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</si>
  <si>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výdaje na osobní náklady zaměstnanců – trenérů a členů realizačního týmu podílejících se na aktivitách souvisejících s plněním účelu Výzvy, do maximální výše 50 tis. Kč na osobu a měsíc nebo 400 Kč/h v případě DPP/DPČ včetně zákonných odvodů</t>
  </si>
  <si>
    <t>cestovné, startovné a výdaje/náklady na dopravu</t>
  </si>
  <si>
    <t>Způsobilé výdaje/náklady: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</si>
  <si>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</si>
  <si>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</si>
  <si>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>Limit dle Rozhodnutí 400 Kč/hod.</t>
  </si>
  <si>
    <t>Dohody o provedení práce (bez odvodů) - limit: 400 Kč/hodinu a zároveň 50 tis. Kč za měsíc</t>
  </si>
  <si>
    <t>Dohody o pracovní činnosti (bez odvodů) - limit: 400 Kč/hodinu a zároveň 50 tis. Kč za měsíc</t>
  </si>
  <si>
    <r>
      <t xml:space="preserve">Výsledný poměr činil </t>
    </r>
    <r>
      <rPr>
        <b/>
        <sz val="12"/>
        <color rgb="FFFF0000"/>
        <rFont val="Calibri"/>
        <family val="2"/>
        <charset val="238"/>
        <scheme val="minor"/>
      </rPr>
      <t>0,90</t>
    </r>
  </si>
  <si>
    <t>Spotřebované nákupy</t>
  </si>
  <si>
    <t>50</t>
  </si>
  <si>
    <t>501</t>
  </si>
  <si>
    <t>Ostatní spotřební materiál související s plněním účelu Výzvy a oblasti podpory</t>
  </si>
  <si>
    <t>51</t>
  </si>
  <si>
    <t>Spotřeba materiálu</t>
  </si>
  <si>
    <t>Služby</t>
  </si>
  <si>
    <t>511</t>
  </si>
  <si>
    <t>Opravy a udržování</t>
  </si>
  <si>
    <t xml:space="preserve">ostatní náklady účtované na účet 511 a související s plněním účelu Výzvy a oblasti podpory </t>
  </si>
  <si>
    <t>512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</si>
  <si>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</si>
  <si>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</si>
  <si>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zabezpečení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</si>
  <si>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</si>
  <si>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náklady na ubytování a stravování</t>
  </si>
  <si>
    <t xml:space="preserve">náklady na zabezpečení údržby a provozování sportovních zařízení ve vlastnictví,
dlouhodobém nájmu nebo dlouhodobé bezplatné výpůjčce spolku </t>
  </si>
  <si>
    <t>náklady na pořízení drobného nehmotného majetku (dále jen „DNHM“) nebo 1 licence na užívání NHM souvisejícím s plněním účelu Výzvy, jehož pořizovací cena je nižší/rovna 80 tis. Kč bez DPH</t>
  </si>
  <si>
    <t>náklady na pořízení drobného hmotného majetku (dále jen DHM) souvisejícím s plněním účelu Výzvy, jehož pořizovací cena za 1 ks DHM nebo 1 souboru věcí DHM je nižší/rovno 60 tis. Kč bez DPH,</t>
  </si>
  <si>
    <t>Ostatní služby související s plněním účelu Výzvy a oblasti podpory</t>
  </si>
  <si>
    <t>521</t>
  </si>
  <si>
    <t>524</t>
  </si>
  <si>
    <t>Zákonné sociální pojištění</t>
  </si>
  <si>
    <t>Jiné provozní náklady</t>
  </si>
  <si>
    <t>549</t>
  </si>
  <si>
    <t>52</t>
  </si>
  <si>
    <t>54</t>
  </si>
  <si>
    <t>Ostatní náklady z činnosti</t>
  </si>
  <si>
    <t>ostatní náklady účtované na účet 549 a prokazatelně související s plněním účelu Výzvy</t>
  </si>
  <si>
    <t>Standardní úrazové a cestovní pojištění, pojištění odpovědnosti za škodu, pojištění sportovních potřeb a sportovního materiálu souvisejících s plněním účelu Výzvy a oblasti podpory</t>
  </si>
  <si>
    <t>V Praze dne 20.01.2023</t>
  </si>
  <si>
    <t>SH ČMS - Sbor dobrovolných hasičů Horní Dolní</t>
  </si>
  <si>
    <t>01110011</t>
  </si>
  <si>
    <t>Krátká 23, 111 11 Praha</t>
  </si>
  <si>
    <t>MK22-01234</t>
  </si>
  <si>
    <t>NSA-MK22-01234/2022/MK22/3</t>
  </si>
  <si>
    <t>vyplňte - osoba nemusí být totožná se statutárním zástupcem</t>
  </si>
  <si>
    <t>vyplňte</t>
  </si>
  <si>
    <t>vyplňte statutárního zástupce, který bude podepisovat vyúčtování</t>
  </si>
  <si>
    <t>vyplňte v případě, že bude potřeba dle stanov podpis dalšího statutára</t>
  </si>
  <si>
    <t>vyplňte statutárního zástupce</t>
  </si>
  <si>
    <t>vyplňte statutárního zástupce - pokud je třeba další podepisující dle stanov</t>
  </si>
  <si>
    <t>Sportovní materiál</t>
  </si>
  <si>
    <t>trenér mladších žáků 6 měsíců</t>
  </si>
  <si>
    <t>trenér dorostu 8 měsíců</t>
  </si>
  <si>
    <t>nájem sportovní haly</t>
  </si>
  <si>
    <t>Kancelářské potřeby, lékárnička</t>
  </si>
  <si>
    <t xml:space="preserve">Dotace byla použita na provozní činnost. Z dotace byl pořízen materiál v hodnotě xxx Kč, který se využívá pro sportovní činnost dětí a mládeže, dále bylo uhrazeno cestovné ve výši XXX Kč na soutěže a pronájem tělocvičny v hodnotě xxx Kč na zimní tréninky, atp.
Dotace byla použita na služby. Pro dorostenecké družstvo byl zajištěn fyzioterapeut za sjednanou cenu xxx Kč, který doprovázel družstvo na soutěže.
Z dotace byly uhrazeny osobní náklady ve výši xxx Kč, které byly vyplaceny na základě DPČ třem trenérům. Zákonné odvody z DPČ činily xxx Kč.
Dotační finanční prostředky byly využity na úhradu:
- služby za trenérskou činnost – celkem vyúčtováno 68 000 Kč, trenér dorostenecké mládeže, uplatněny náklady za období únor - červen a září - listopad 2022, měsíční fakturace ve výši 8 500 Kč – každý měsíc dodržen limit max. výše fakturace dle výzvy (50 tis. Kč)
- odměna trenéra žákovské kategorie na základě DPP  - období leden – červen, 16 hodin měsíčně, dodržen limit 300 Kč/ hodina, měsíční odměna 4 800 Kč, celkem uplatněno za 6 měsíců 28 800 Kč
- pronájem sportovní haly v celkové výši 90 000 Kč 
- nákup sportovního materiálu v celkové hodnotě 57 000 Kč – míče, lavičky, švihadla, plastové překážky
- nákup spotřebního materiálu (kancelářské potřeby, lékárnička apod.) ve výši 3 000 Kč 
</t>
  </si>
  <si>
    <t>Pokorný</t>
  </si>
  <si>
    <t>Jaroslav</t>
  </si>
  <si>
    <t>DPP</t>
  </si>
  <si>
    <t>trenérská činnost</t>
  </si>
  <si>
    <t>Petr</t>
  </si>
  <si>
    <t>Pavel</t>
  </si>
  <si>
    <t>123 45 987</t>
  </si>
  <si>
    <t>smlouva o spolupráci</t>
  </si>
  <si>
    <t>trenér dorostu</t>
  </si>
  <si>
    <t>PAUŠÁL</t>
  </si>
  <si>
    <t>ternér žákovské 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</si>
</sst>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#,##0.00_ ;\-#,##0.00\ 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7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50" fillId="14" borderId="0" xfId="0" applyFont="1" applyFill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Alignment="1" applyProtection="1">
      <alignment horizontal="left" vertical="center" wrapText="1"/>
      <protection hidden="1"/>
    </xf>
    <xf numFmtId="0" fontId="43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7" fillId="0" borderId="0" xfId="0" applyFo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Protection="1">
      <protection hidden="1"/>
    </xf>
    <xf numFmtId="44" fontId="42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7" fillId="14" borderId="0" xfId="0" applyFont="1" applyFill="1" applyAlignment="1" applyProtection="1">
      <alignment vertical="center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6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166" fontId="5" fillId="10" borderId="1" xfId="1" applyNumberFormat="1" applyFont="1" applyFill="1" applyBorder="1" applyAlignment="1" applyProtection="1">
      <alignment horizontal="right" vertical="center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49" fontId="7" fillId="6" borderId="29" xfId="2" applyNumberFormat="1" applyFont="1" applyFill="1" applyBorder="1" applyAlignment="1" applyProtection="1">
      <alignment horizontal="left" vertical="center"/>
      <protection hidden="1"/>
    </xf>
    <xf numFmtId="44" fontId="6" fillId="6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0" fillId="18" borderId="62" xfId="0" applyNumberFormat="1" applyFill="1" applyBorder="1" applyAlignment="1">
      <alignment horizontal="left" vertical="center" wrapText="1"/>
    </xf>
    <xf numFmtId="49" fontId="8" fillId="10" borderId="30" xfId="2" applyNumberFormat="1" applyFont="1" applyFill="1" applyBorder="1" applyAlignment="1" applyProtection="1">
      <alignment horizontal="right" vertical="center"/>
      <protection hidden="1"/>
    </xf>
    <xf numFmtId="49" fontId="5" fillId="10" borderId="30" xfId="2" applyNumberFormat="1" applyFill="1" applyBorder="1" applyAlignment="1" applyProtection="1">
      <alignment vertical="center"/>
      <protection hidden="1"/>
    </xf>
    <xf numFmtId="44" fontId="53" fillId="19" borderId="63" xfId="0" applyNumberFormat="1" applyFont="1" applyFill="1" applyBorder="1" applyAlignment="1" applyProtection="1">
      <alignment horizontal="left" vertical="center" wrapText="1"/>
      <protection locked="0"/>
    </xf>
    <xf numFmtId="49" fontId="7" fillId="9" borderId="23" xfId="1" applyNumberFormat="1" applyFont="1" applyFill="1" applyBorder="1" applyAlignment="1" applyProtection="1">
      <alignment horizontal="right" vertical="center"/>
      <protection hidden="1"/>
    </xf>
    <xf numFmtId="165" fontId="7" fillId="6" borderId="29" xfId="2" applyNumberFormat="1" applyFont="1" applyFill="1" applyBorder="1" applyAlignment="1" applyProtection="1">
      <alignment horizontal="right" vertical="center"/>
      <protection hidden="1"/>
    </xf>
    <xf numFmtId="165" fontId="7" fillId="9" borderId="25" xfId="1" applyNumberFormat="1" applyFont="1" applyFill="1" applyBorder="1" applyAlignment="1" applyProtection="1">
      <alignment horizontal="right" vertical="center"/>
      <protection hidden="1"/>
    </xf>
    <xf numFmtId="14" fontId="11" fillId="0" borderId="14" xfId="0" applyNumberFormat="1" applyFont="1" applyBorder="1" applyAlignment="1" applyProtection="1">
      <alignment horizontal="left" vertical="center"/>
      <protection locked="0"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5" fillId="10" borderId="29" xfId="2" applyNumberFormat="1" applyFill="1" applyBorder="1" applyAlignment="1" applyProtection="1">
      <alignment horizontal="left" vertical="center" wrapText="1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32" fillId="10" borderId="29" xfId="2" applyNumberFormat="1" applyFont="1" applyFill="1" applyBorder="1" applyAlignment="1" applyProtection="1">
      <alignment horizontal="left" vertical="center" wrapText="1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6" xfId="2" applyNumberFormat="1" applyFont="1" applyFill="1" applyBorder="1" applyAlignment="1" applyProtection="1">
      <alignment horizontal="left"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17" xfId="2" applyNumberFormat="1" applyFont="1" applyFill="1" applyBorder="1" applyAlignment="1" applyProtection="1">
      <alignment horizontal="left" vertical="center"/>
      <protection hidden="1"/>
    </xf>
    <xf numFmtId="49" fontId="0" fillId="18" borderId="64" xfId="0" applyNumberFormat="1" applyFill="1" applyBorder="1" applyAlignment="1">
      <alignment horizontal="left" vertical="center" wrapText="1"/>
    </xf>
    <xf numFmtId="49" fontId="0" fillId="18" borderId="5" xfId="0" applyNumberForma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5" fillId="10" borderId="5" xfId="2" applyNumberFormat="1" applyFill="1" applyBorder="1" applyAlignment="1" applyProtection="1">
      <alignment horizontal="left" vertical="center" wrapText="1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7" fillId="9" borderId="42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41" fillId="17" borderId="41" xfId="2" applyFont="1" applyFill="1" applyBorder="1" applyAlignment="1" applyProtection="1">
      <alignment horizontal="center" vertical="center"/>
      <protection hidden="1"/>
    </xf>
    <xf numFmtId="0" fontId="41" fillId="17" borderId="42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39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49" fillId="0" borderId="39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4" xfId="2" applyBorder="1" applyAlignment="1" applyProtection="1">
      <alignment horizontal="left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51" fillId="14" borderId="0" xfId="0" applyFont="1" applyFill="1" applyAlignment="1" applyProtection="1">
      <alignment horizontal="center"/>
      <protection hidden="1"/>
    </xf>
    <xf numFmtId="0" fontId="52" fillId="14" borderId="0" xfId="0" applyFont="1" applyFill="1" applyAlignment="1" applyProtection="1">
      <alignment horizontal="center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59" xfId="2" applyBorder="1" applyAlignment="1" applyProtection="1">
      <alignment horizontal="left" vertical="center"/>
      <protection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tabSelected="1" zoomScaleNormal="60" zoomScaleSheetLayoutView="100" workbookViewId="0">
      <selection activeCell="B5" sqref="B5"/>
    </sheetView>
  </sheetViews>
  <sheetFormatPr defaultColWidth="8.85546875" defaultRowHeight="15" x14ac:dyDescent="0.25"/>
  <cols>
    <col min="1" max="1" width="73.7109375" style="19" customWidth="1"/>
    <col min="2" max="2" width="57.42578125" style="19" customWidth="1"/>
    <col min="3" max="3" width="9.85546875" style="19" customWidth="1"/>
    <col min="4" max="6" width="8.85546875" style="19"/>
    <col min="7" max="7" width="19.7109375" style="19" customWidth="1"/>
    <col min="8" max="8" width="11.7109375" style="19" customWidth="1"/>
    <col min="9" max="9" width="33.7109375" style="19" customWidth="1"/>
    <col min="10" max="16384" width="8.85546875" style="19"/>
  </cols>
  <sheetData>
    <row r="1" spans="1:10" x14ac:dyDescent="0.25">
      <c r="A1" s="229"/>
      <c r="B1" s="18" t="s">
        <v>33</v>
      </c>
    </row>
    <row r="2" spans="1:10" ht="21" x14ac:dyDescent="0.25">
      <c r="A2" s="230"/>
      <c r="B2" s="232" t="s">
        <v>208</v>
      </c>
      <c r="C2" s="20"/>
      <c r="E2" s="21" t="s">
        <v>206</v>
      </c>
      <c r="F2" s="22"/>
      <c r="G2" s="23"/>
      <c r="H2" s="24"/>
    </row>
    <row r="3" spans="1:10" x14ac:dyDescent="0.25">
      <c r="A3" s="231"/>
      <c r="B3" s="233"/>
      <c r="G3" s="25"/>
      <c r="H3" s="26"/>
    </row>
    <row r="4" spans="1:10" x14ac:dyDescent="0.25">
      <c r="A4" s="234" t="s">
        <v>34</v>
      </c>
      <c r="B4" s="235"/>
      <c r="G4" s="25"/>
      <c r="H4" s="26"/>
    </row>
    <row r="5" spans="1:10" x14ac:dyDescent="0.25">
      <c r="A5" s="27" t="s">
        <v>35</v>
      </c>
      <c r="B5" s="13" t="s">
        <v>254</v>
      </c>
      <c r="G5" s="25"/>
      <c r="H5" s="26"/>
    </row>
    <row r="6" spans="1:10" x14ac:dyDescent="0.25">
      <c r="A6" s="27" t="s">
        <v>36</v>
      </c>
      <c r="B6" s="14" t="s">
        <v>255</v>
      </c>
      <c r="G6" s="25"/>
      <c r="H6" s="26"/>
    </row>
    <row r="7" spans="1:10" x14ac:dyDescent="0.25">
      <c r="A7" s="27" t="s">
        <v>37</v>
      </c>
      <c r="B7" s="13" t="s">
        <v>256</v>
      </c>
      <c r="G7" s="28"/>
      <c r="H7" s="29"/>
    </row>
    <row r="8" spans="1:10" x14ac:dyDescent="0.25">
      <c r="A8" s="27" t="s">
        <v>38</v>
      </c>
      <c r="B8" s="13" t="s">
        <v>111</v>
      </c>
      <c r="G8" s="28"/>
      <c r="H8" s="29"/>
    </row>
    <row r="9" spans="1:10" x14ac:dyDescent="0.25">
      <c r="A9" s="27" t="s">
        <v>39</v>
      </c>
      <c r="B9" s="13" t="s">
        <v>257</v>
      </c>
      <c r="G9" s="28"/>
      <c r="H9" s="29"/>
    </row>
    <row r="10" spans="1:10" ht="16.899999999999999" customHeight="1" x14ac:dyDescent="0.25">
      <c r="A10" s="27" t="s">
        <v>172</v>
      </c>
      <c r="B10" s="13" t="s">
        <v>258</v>
      </c>
      <c r="C10" s="30" t="str">
        <f>IF(B10=0,"1. strana Rozhodnutí nahoře - čj","")</f>
        <v/>
      </c>
      <c r="G10" s="28"/>
      <c r="H10" s="29"/>
    </row>
    <row r="11" spans="1:10" x14ac:dyDescent="0.25">
      <c r="A11" s="27" t="s">
        <v>49</v>
      </c>
      <c r="B11" s="2">
        <v>250000</v>
      </c>
    </row>
    <row r="12" spans="1:10" x14ac:dyDescent="0.25">
      <c r="A12" s="31" t="s">
        <v>209</v>
      </c>
      <c r="B12" s="2"/>
      <c r="C12" s="20" t="str">
        <f>IF(B12=0,"na účet č. 4929001/0710, pokud Příjemce vrací nevyčerpané finanční prostředky v průběhu roku, ve kterém byla dotace poskytnuta - tedy  do 31.12.2022","")</f>
        <v>na účet č. 4929001/0710, pokud Příjemce vrací nevyčerpané finanční prostředky v průběhu roku, ve kterém byla dotace poskytnuta - tedy  do 31.12.2022</v>
      </c>
    </row>
    <row r="13" spans="1:10" x14ac:dyDescent="0.25">
      <c r="A13" s="32" t="str">
        <f>IF(B12&gt;0,"Uveďte prosím datum provedené vratky","")</f>
        <v/>
      </c>
      <c r="B13" s="15"/>
      <c r="C13" s="20"/>
    </row>
    <row r="14" spans="1:10" x14ac:dyDescent="0.25">
      <c r="A14" s="236" t="s">
        <v>40</v>
      </c>
      <c r="B14" s="237"/>
    </row>
    <row r="15" spans="1:10" x14ac:dyDescent="0.25">
      <c r="A15" s="33" t="s">
        <v>41</v>
      </c>
      <c r="B15" s="1" t="s">
        <v>259</v>
      </c>
      <c r="H15" s="34"/>
      <c r="I15" s="35" t="s">
        <v>108</v>
      </c>
      <c r="J15" s="36" t="s">
        <v>109</v>
      </c>
    </row>
    <row r="16" spans="1:10" x14ac:dyDescent="0.25">
      <c r="A16" s="27" t="s">
        <v>42</v>
      </c>
      <c r="B16" s="1" t="s">
        <v>260</v>
      </c>
      <c r="H16" s="34" t="s">
        <v>110</v>
      </c>
      <c r="I16" s="37" t="s">
        <v>111</v>
      </c>
      <c r="J16" s="38" t="s">
        <v>112</v>
      </c>
    </row>
    <row r="17" spans="1:10" x14ac:dyDescent="0.25">
      <c r="A17" s="27" t="s">
        <v>43</v>
      </c>
      <c r="B17" s="1" t="s">
        <v>260</v>
      </c>
      <c r="H17" s="34" t="s">
        <v>119</v>
      </c>
      <c r="I17" s="37" t="s">
        <v>113</v>
      </c>
      <c r="J17" s="38" t="s">
        <v>114</v>
      </c>
    </row>
    <row r="18" spans="1:10" x14ac:dyDescent="0.25">
      <c r="A18" s="236" t="s">
        <v>44</v>
      </c>
      <c r="B18" s="237"/>
      <c r="H18" s="34" t="s">
        <v>120</v>
      </c>
      <c r="I18" s="37" t="s">
        <v>115</v>
      </c>
      <c r="J18" s="38" t="s">
        <v>116</v>
      </c>
    </row>
    <row r="19" spans="1:10" x14ac:dyDescent="0.25">
      <c r="A19" s="238" t="s">
        <v>45</v>
      </c>
      <c r="B19" s="239"/>
      <c r="H19" s="34" t="s">
        <v>121</v>
      </c>
      <c r="I19" s="37" t="s">
        <v>117</v>
      </c>
      <c r="J19" s="38" t="s">
        <v>118</v>
      </c>
    </row>
    <row r="20" spans="1:10" x14ac:dyDescent="0.25">
      <c r="A20" s="33" t="s">
        <v>41</v>
      </c>
      <c r="B20" s="1" t="s">
        <v>261</v>
      </c>
      <c r="H20" s="34" t="s">
        <v>122</v>
      </c>
      <c r="I20" s="37" t="s">
        <v>124</v>
      </c>
      <c r="J20" s="38" t="s">
        <v>125</v>
      </c>
    </row>
    <row r="21" spans="1:10" x14ac:dyDescent="0.25">
      <c r="A21" s="27" t="s">
        <v>42</v>
      </c>
      <c r="B21" s="1" t="s">
        <v>260</v>
      </c>
      <c r="H21" s="34" t="s">
        <v>123</v>
      </c>
      <c r="I21" s="37" t="s">
        <v>134</v>
      </c>
      <c r="J21" s="38" t="s">
        <v>135</v>
      </c>
    </row>
    <row r="22" spans="1:10" x14ac:dyDescent="0.25">
      <c r="A22" s="27" t="s">
        <v>43</v>
      </c>
      <c r="B22" s="1" t="s">
        <v>260</v>
      </c>
      <c r="H22" s="34" t="s">
        <v>126</v>
      </c>
      <c r="I22" s="37" t="s">
        <v>136</v>
      </c>
      <c r="J22" s="38" t="s">
        <v>137</v>
      </c>
    </row>
    <row r="23" spans="1:10" x14ac:dyDescent="0.25">
      <c r="A23" s="238" t="s">
        <v>46</v>
      </c>
      <c r="B23" s="239"/>
      <c r="H23" s="34" t="s">
        <v>127</v>
      </c>
      <c r="I23" s="37" t="s">
        <v>138</v>
      </c>
      <c r="J23" s="38" t="s">
        <v>139</v>
      </c>
    </row>
    <row r="24" spans="1:10" x14ac:dyDescent="0.25">
      <c r="A24" s="39" t="s">
        <v>41</v>
      </c>
      <c r="B24" s="3" t="s">
        <v>262</v>
      </c>
      <c r="H24" s="34" t="s">
        <v>128</v>
      </c>
      <c r="I24" s="37" t="s">
        <v>140</v>
      </c>
      <c r="J24" s="38" t="s">
        <v>141</v>
      </c>
    </row>
    <row r="25" spans="1:10" x14ac:dyDescent="0.25">
      <c r="A25" s="27" t="s">
        <v>42</v>
      </c>
      <c r="B25" s="1" t="s">
        <v>260</v>
      </c>
      <c r="H25" s="34" t="s">
        <v>129</v>
      </c>
      <c r="I25" s="37" t="s">
        <v>142</v>
      </c>
      <c r="J25" s="38" t="s">
        <v>143</v>
      </c>
    </row>
    <row r="26" spans="1:10" ht="15.75" thickBot="1" x14ac:dyDescent="0.3">
      <c r="A26" s="40" t="s">
        <v>43</v>
      </c>
      <c r="B26" s="4" t="s">
        <v>260</v>
      </c>
      <c r="H26" s="34" t="s">
        <v>130</v>
      </c>
      <c r="I26" s="37" t="s">
        <v>144</v>
      </c>
      <c r="J26" s="38" t="s">
        <v>145</v>
      </c>
    </row>
    <row r="27" spans="1:10" x14ac:dyDescent="0.25">
      <c r="A27" s="238" t="s">
        <v>174</v>
      </c>
      <c r="B27" s="239"/>
      <c r="H27" s="34" t="s">
        <v>131</v>
      </c>
      <c r="I27" s="37" t="s">
        <v>146</v>
      </c>
      <c r="J27" s="38" t="s">
        <v>147</v>
      </c>
    </row>
    <row r="28" spans="1:10" x14ac:dyDescent="0.25">
      <c r="A28" s="33" t="s">
        <v>41</v>
      </c>
      <c r="B28" s="1"/>
      <c r="H28" s="34" t="s">
        <v>132</v>
      </c>
      <c r="I28" s="37" t="s">
        <v>148</v>
      </c>
      <c r="J28" s="38" t="s">
        <v>149</v>
      </c>
    </row>
    <row r="29" spans="1:10" x14ac:dyDescent="0.25">
      <c r="A29" s="27" t="s">
        <v>42</v>
      </c>
      <c r="B29" s="1"/>
      <c r="H29" s="34" t="s">
        <v>133</v>
      </c>
      <c r="I29" s="37" t="s">
        <v>150</v>
      </c>
      <c r="J29" s="38" t="s">
        <v>151</v>
      </c>
    </row>
    <row r="30" spans="1:10" x14ac:dyDescent="0.25">
      <c r="A30" s="27" t="s">
        <v>43</v>
      </c>
      <c r="B30" s="1"/>
    </row>
    <row r="31" spans="1:10" x14ac:dyDescent="0.25">
      <c r="A31" s="238" t="s">
        <v>175</v>
      </c>
      <c r="B31" s="239"/>
    </row>
    <row r="32" spans="1:10" x14ac:dyDescent="0.25">
      <c r="A32" s="39" t="s">
        <v>41</v>
      </c>
      <c r="B32" s="3"/>
    </row>
    <row r="33" spans="1:2" x14ac:dyDescent="0.25">
      <c r="A33" s="27" t="s">
        <v>42</v>
      </c>
      <c r="B33" s="1"/>
    </row>
    <row r="34" spans="1:2" ht="15.75" thickBot="1" x14ac:dyDescent="0.3">
      <c r="A34" s="40" t="s">
        <v>43</v>
      </c>
      <c r="B34" s="4"/>
    </row>
    <row r="35" spans="1:2" ht="27.6" customHeight="1" x14ac:dyDescent="0.25">
      <c r="A35" s="240" t="s">
        <v>205</v>
      </c>
      <c r="B35" s="240"/>
    </row>
    <row r="36" spans="1:2" ht="11.45" customHeight="1" x14ac:dyDescent="0.25">
      <c r="A36" s="41"/>
      <c r="B36" s="41"/>
    </row>
    <row r="37" spans="1:2" ht="31.15" customHeight="1" x14ac:dyDescent="0.25">
      <c r="A37" s="225" t="s">
        <v>210</v>
      </c>
      <c r="B37" s="225"/>
    </row>
    <row r="38" spans="1:2" ht="18" customHeight="1" x14ac:dyDescent="0.25">
      <c r="A38" s="225" t="s">
        <v>47</v>
      </c>
      <c r="B38" s="225"/>
    </row>
    <row r="41" spans="1:2" x14ac:dyDescent="0.25">
      <c r="A41" s="16" t="s">
        <v>253</v>
      </c>
      <c r="B41" s="42"/>
    </row>
    <row r="42" spans="1:2" x14ac:dyDescent="0.25">
      <c r="A42" s="43"/>
      <c r="B42" s="42"/>
    </row>
    <row r="43" spans="1:2" ht="22.9" customHeight="1" x14ac:dyDescent="0.25">
      <c r="A43" s="44" t="s">
        <v>50</v>
      </c>
      <c r="B43" s="45" t="s">
        <v>51</v>
      </c>
    </row>
    <row r="44" spans="1:2" ht="22.9" customHeight="1" x14ac:dyDescent="0.25">
      <c r="A44" s="1" t="s">
        <v>263</v>
      </c>
      <c r="B44" s="46"/>
    </row>
    <row r="45" spans="1:2" ht="22.9" customHeight="1" x14ac:dyDescent="0.25">
      <c r="A45" s="1" t="s">
        <v>264</v>
      </c>
      <c r="B45" s="46"/>
    </row>
    <row r="46" spans="1:2" ht="22.9" customHeight="1" x14ac:dyDescent="0.25">
      <c r="A46" s="1"/>
      <c r="B46" s="46"/>
    </row>
    <row r="47" spans="1:2" ht="22.9" customHeight="1" x14ac:dyDescent="0.25">
      <c r="A47" s="1"/>
      <c r="B47" s="46"/>
    </row>
    <row r="48" spans="1:2" ht="10.15" customHeight="1" x14ac:dyDescent="0.25">
      <c r="A48" s="43"/>
      <c r="B48" s="42"/>
    </row>
    <row r="49" spans="1:2" x14ac:dyDescent="0.25">
      <c r="A49" s="43"/>
      <c r="B49" s="226"/>
    </row>
    <row r="50" spans="1:2" x14ac:dyDescent="0.25">
      <c r="A50" s="43"/>
      <c r="B50" s="227"/>
    </row>
    <row r="51" spans="1:2" x14ac:dyDescent="0.25">
      <c r="B51" s="228"/>
    </row>
    <row r="52" spans="1:2" x14ac:dyDescent="0.25">
      <c r="B52" s="42" t="s">
        <v>64</v>
      </c>
    </row>
    <row r="53" spans="1:2" x14ac:dyDescent="0.25">
      <c r="B53" s="42"/>
    </row>
    <row r="54" spans="1:2" x14ac:dyDescent="0.25">
      <c r="A54" s="225" t="s">
        <v>52</v>
      </c>
      <c r="B54" s="225"/>
    </row>
    <row r="55" spans="1:2" ht="25.9" customHeight="1" x14ac:dyDescent="0.25">
      <c r="A55" s="225"/>
      <c r="B55" s="225"/>
    </row>
    <row r="56" spans="1:2" ht="15.75" thickBot="1" x14ac:dyDescent="0.3"/>
    <row r="57" spans="1:2" x14ac:dyDescent="0.25">
      <c r="A57" s="223" t="s">
        <v>48</v>
      </c>
      <c r="B57" s="47" t="s">
        <v>53</v>
      </c>
    </row>
    <row r="58" spans="1:2" x14ac:dyDescent="0.25">
      <c r="A58" s="224"/>
      <c r="B58" s="48" t="s">
        <v>60</v>
      </c>
    </row>
    <row r="59" spans="1:2" x14ac:dyDescent="0.25">
      <c r="A59" s="224"/>
      <c r="B59" s="48" t="s">
        <v>63</v>
      </c>
    </row>
    <row r="60" spans="1:2" x14ac:dyDescent="0.25">
      <c r="A60" s="224"/>
      <c r="B60" s="48" t="s">
        <v>73</v>
      </c>
    </row>
    <row r="61" spans="1:2" x14ac:dyDescent="0.25">
      <c r="A61" s="224"/>
      <c r="B61" s="48" t="s">
        <v>160</v>
      </c>
    </row>
    <row r="62" spans="1:2" x14ac:dyDescent="0.25">
      <c r="A62" s="224"/>
      <c r="B62" s="49" t="s">
        <v>171</v>
      </c>
    </row>
    <row r="63" spans="1:2" ht="15.75" thickBot="1" x14ac:dyDescent="0.3">
      <c r="A63" s="224"/>
      <c r="B63" s="50" t="s">
        <v>167</v>
      </c>
    </row>
  </sheetData>
  <sheetProtection algorithmName="SHA-512" hashValue="F/tzw8Nb3G8lI55D8qU1Ky8BjPzX2UlI93CBD+qdMvIeJNAz9uE3JFZLSLOw7E5wlAzq0BXf/QQz6ar6YFiyHQ==" saltValue="FnFdO5v31COQayNB5AvGYA==" spinCount="100000" sheet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00" priority="12" operator="equal">
      <formula>0</formula>
    </cfRule>
  </conditionalFormatting>
  <conditionalFormatting sqref="B15:B17">
    <cfRule type="cellIs" dxfId="99" priority="11" operator="equal">
      <formula>0</formula>
    </cfRule>
  </conditionalFormatting>
  <conditionalFormatting sqref="B20:B22">
    <cfRule type="cellIs" dxfId="98" priority="10" operator="equal">
      <formula>0</formula>
    </cfRule>
  </conditionalFormatting>
  <conditionalFormatting sqref="B24:B26">
    <cfRule type="cellIs" dxfId="97" priority="9" operator="equal">
      <formula>0</formula>
    </cfRule>
  </conditionalFormatting>
  <conditionalFormatting sqref="A44:A47">
    <cfRule type="cellIs" dxfId="96" priority="8" operator="equal">
      <formula>0</formula>
    </cfRule>
  </conditionalFormatting>
  <conditionalFormatting sqref="B2">
    <cfRule type="cellIs" dxfId="95" priority="7" operator="equal">
      <formula>0</formula>
    </cfRule>
  </conditionalFormatting>
  <conditionalFormatting sqref="B2:B3">
    <cfRule type="containsText" dxfId="94" priority="5" operator="containsText" text="21">
      <formula>NOT(ISERROR(SEARCH("21",B2)))</formula>
    </cfRule>
  </conditionalFormatting>
  <conditionalFormatting sqref="B28:B30">
    <cfRule type="cellIs" dxfId="93" priority="4" operator="equal">
      <formula>0</formula>
    </cfRule>
  </conditionalFormatting>
  <conditionalFormatting sqref="B32:B34">
    <cfRule type="cellIs" dxfId="92" priority="3" operator="equal">
      <formula>0</formula>
    </cfRule>
  </conditionalFormatting>
  <conditionalFormatting sqref="B13">
    <cfRule type="notContainsBlanks" dxfId="91" priority="13" stopIfTrue="1">
      <formula>LEN(TRIM(B13))&gt;0</formula>
    </cfRule>
    <cfRule type="expression" dxfId="90" priority="14">
      <formula>$B$12&gt;0</formula>
    </cfRule>
  </conditionalFormatting>
  <dataValidations disablePrompts="1" count="2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0"/>
  <sheetViews>
    <sheetView topLeftCell="A13" workbookViewId="0">
      <selection activeCell="E13" sqref="E13"/>
    </sheetView>
  </sheetViews>
  <sheetFormatPr defaultColWidth="8.85546875" defaultRowHeight="15" x14ac:dyDescent="0.25"/>
  <cols>
    <col min="1" max="1" width="8.7109375" style="19" customWidth="1"/>
    <col min="2" max="2" width="38.7109375" style="19" customWidth="1"/>
    <col min="3" max="3" width="29.5703125" style="19" customWidth="1"/>
    <col min="4" max="4" width="28.7109375" style="19" customWidth="1"/>
    <col min="5" max="5" width="31.7109375" style="19" customWidth="1"/>
    <col min="6" max="6" width="35" style="19" customWidth="1"/>
    <col min="7" max="7" width="39.7109375" style="19" customWidth="1"/>
    <col min="8" max="9" width="0" style="19" hidden="1" customWidth="1"/>
    <col min="10" max="10" width="4.5703125" style="19" customWidth="1"/>
    <col min="11" max="11" width="72.42578125" style="19" customWidth="1"/>
    <col min="12" max="12" width="14" style="19" customWidth="1"/>
    <col min="13" max="16384" width="8.85546875" style="19"/>
  </cols>
  <sheetData>
    <row r="1" spans="1:11" ht="12.6" customHeight="1" x14ac:dyDescent="0.25">
      <c r="A1" s="248" t="s">
        <v>67</v>
      </c>
      <c r="B1" s="249"/>
      <c r="C1" s="257" t="str">
        <f>IF('1. SOUHRNNÉ INFORMACE'!B5=0,"",'1. SOUHRNNÉ INFORMACE'!B5)</f>
        <v>SH ČMS - Sbor dobrovolných hasičů Horní Dolní</v>
      </c>
      <c r="D1" s="258"/>
      <c r="E1" s="241" t="str">
        <f>'1. SOUHRNNÉ INFORMACE'!B2</f>
        <v>MK2022</v>
      </c>
    </row>
    <row r="2" spans="1:11" ht="15.6" customHeight="1" x14ac:dyDescent="0.25">
      <c r="A2" s="252" t="s">
        <v>36</v>
      </c>
      <c r="B2" s="253" t="s">
        <v>36</v>
      </c>
      <c r="C2" s="250" t="str">
        <f>IF('1. SOUHRNNÉ INFORMACE'!B6=0,"",'1. SOUHRNNÉ INFORMACE'!B6)</f>
        <v>01110011</v>
      </c>
      <c r="D2" s="251"/>
      <c r="E2" s="242"/>
    </row>
    <row r="3" spans="1:11" ht="16.899999999999999" customHeight="1" x14ac:dyDescent="0.25">
      <c r="A3" s="252" t="s">
        <v>55</v>
      </c>
      <c r="B3" s="253" t="s">
        <v>55</v>
      </c>
      <c r="C3" s="250" t="str">
        <f>IF('1. SOUHRNNÉ INFORMACE'!B9=0,"",'1. SOUHRNNÉ INFORMACE'!B9)</f>
        <v>MK22-01234</v>
      </c>
      <c r="D3" s="251"/>
      <c r="E3" s="242"/>
    </row>
    <row r="4" spans="1:11" ht="15.6" customHeight="1" thickBot="1" x14ac:dyDescent="0.3">
      <c r="A4" s="254" t="s">
        <v>56</v>
      </c>
      <c r="B4" s="255" t="s">
        <v>56</v>
      </c>
      <c r="C4" s="250" t="str">
        <f>IF('1. SOUHRNNÉ INFORMACE'!B10=0,"",'1. SOUHRNNÉ INFORMACE'!B10)</f>
        <v>NSA-MK22-01234/2022/MK22/3</v>
      </c>
      <c r="D4" s="251"/>
      <c r="E4" s="243"/>
    </row>
    <row r="5" spans="1:11" s="53" customFormat="1" ht="26.25" thickBot="1" x14ac:dyDescent="0.3">
      <c r="A5" s="256" t="s">
        <v>58</v>
      </c>
      <c r="B5" s="256"/>
      <c r="C5" s="51" t="s">
        <v>173</v>
      </c>
      <c r="D5" s="51" t="s">
        <v>190</v>
      </c>
      <c r="E5" s="52" t="s">
        <v>189</v>
      </c>
      <c r="K5" s="19"/>
    </row>
    <row r="6" spans="1:11" x14ac:dyDescent="0.25">
      <c r="A6" s="51" t="s">
        <v>169</v>
      </c>
      <c r="B6" s="54" t="str">
        <f>IF('1. SOUHRNNÉ INFORMACE'!B2=0,"",'1. SOUHRNNÉ INFORMACE'!B2)</f>
        <v>MK2022</v>
      </c>
      <c r="C6" s="55">
        <f>'1. SOUHRNNÉ INFORMACE'!B11-'1. SOUHRNNÉ INFORMACE'!B12</f>
        <v>250000</v>
      </c>
      <c r="D6" s="221">
        <f>SUM(D8,D13,D23,D26)</f>
        <v>250000</v>
      </c>
      <c r="E6" s="72" t="s">
        <v>54</v>
      </c>
      <c r="F6" s="20" t="s">
        <v>191</v>
      </c>
    </row>
    <row r="7" spans="1:11" x14ac:dyDescent="0.25">
      <c r="A7" s="259" t="s">
        <v>216</v>
      </c>
      <c r="B7" s="260"/>
      <c r="C7" s="260"/>
      <c r="D7" s="261"/>
      <c r="E7" s="73"/>
    </row>
    <row r="8" spans="1:11" x14ac:dyDescent="0.25">
      <c r="A8" s="212" t="s">
        <v>224</v>
      </c>
      <c r="B8" s="213" t="s">
        <v>228</v>
      </c>
      <c r="C8" s="213"/>
      <c r="D8" s="220">
        <f>D9</f>
        <v>63200</v>
      </c>
      <c r="E8" s="214"/>
    </row>
    <row r="9" spans="1:11" x14ac:dyDescent="0.25">
      <c r="A9" s="211" t="s">
        <v>225</v>
      </c>
      <c r="B9" s="262" t="s">
        <v>223</v>
      </c>
      <c r="C9" s="263"/>
      <c r="D9" s="218">
        <f>SUM(D10:D12)</f>
        <v>63200</v>
      </c>
      <c r="E9" s="215"/>
    </row>
    <row r="10" spans="1:11" ht="44.25" customHeight="1" x14ac:dyDescent="0.25">
      <c r="A10" s="217"/>
      <c r="B10" s="244" t="s">
        <v>241</v>
      </c>
      <c r="C10" s="245"/>
      <c r="D10" s="5">
        <v>57000</v>
      </c>
      <c r="E10" s="74" t="s">
        <v>265</v>
      </c>
      <c r="F10" s="276" t="s">
        <v>65</v>
      </c>
    </row>
    <row r="11" spans="1:11" ht="42" customHeight="1" x14ac:dyDescent="0.25">
      <c r="A11" s="217"/>
      <c r="B11" s="244" t="s">
        <v>240</v>
      </c>
      <c r="C11" s="279"/>
      <c r="D11" s="5">
        <v>0</v>
      </c>
      <c r="E11" s="74"/>
      <c r="F11" s="276"/>
    </row>
    <row r="12" spans="1:11" ht="31.5" customHeight="1" x14ac:dyDescent="0.25">
      <c r="A12" s="217"/>
      <c r="B12" s="246" t="s">
        <v>226</v>
      </c>
      <c r="C12" s="247"/>
      <c r="D12" s="5">
        <v>6200</v>
      </c>
      <c r="E12" s="74" t="s">
        <v>269</v>
      </c>
      <c r="F12" s="276"/>
    </row>
    <row r="13" spans="1:11" x14ac:dyDescent="0.25">
      <c r="A13" s="212" t="s">
        <v>227</v>
      </c>
      <c r="B13" s="213" t="s">
        <v>229</v>
      </c>
      <c r="C13" s="213"/>
      <c r="D13" s="220">
        <f>SUM(D14,D18)</f>
        <v>158000</v>
      </c>
      <c r="E13" s="214"/>
      <c r="F13" s="276"/>
    </row>
    <row r="14" spans="1:11" ht="31.5" customHeight="1" x14ac:dyDescent="0.25">
      <c r="A14" s="216" t="s">
        <v>230</v>
      </c>
      <c r="B14" s="262" t="s">
        <v>231</v>
      </c>
      <c r="C14" s="263"/>
      <c r="D14" s="218">
        <f>SUM(D15:D17)</f>
        <v>0</v>
      </c>
      <c r="E14" s="215"/>
      <c r="F14" s="276"/>
    </row>
    <row r="15" spans="1:11" ht="30.75" customHeight="1" x14ac:dyDescent="0.25">
      <c r="A15" s="217"/>
      <c r="B15" s="246" t="s">
        <v>239</v>
      </c>
      <c r="C15" s="247"/>
      <c r="D15" s="5">
        <v>0</v>
      </c>
      <c r="E15" s="74" t="str">
        <f>IF($D$12&gt;0.5*C10,"Náklady mohou činit maximálně 50 % přidělené dotace.","")</f>
        <v>Náklady mohou činit maximálně 50 % přidělené dotace.</v>
      </c>
      <c r="F15" s="276"/>
    </row>
    <row r="16" spans="1:11" ht="31.5" customHeight="1" x14ac:dyDescent="0.25">
      <c r="A16" s="217"/>
      <c r="B16" s="246" t="s">
        <v>232</v>
      </c>
      <c r="C16" s="247"/>
      <c r="D16" s="5">
        <v>0</v>
      </c>
      <c r="E16" s="74"/>
      <c r="F16" s="276"/>
    </row>
    <row r="17" spans="1:7" ht="31.5" customHeight="1" x14ac:dyDescent="0.25">
      <c r="A17" s="216" t="s">
        <v>233</v>
      </c>
      <c r="B17" s="271" t="s">
        <v>215</v>
      </c>
      <c r="C17" s="245"/>
      <c r="D17" s="5">
        <v>0</v>
      </c>
      <c r="E17" s="74"/>
      <c r="F17" s="276"/>
    </row>
    <row r="18" spans="1:7" ht="31.5" customHeight="1" x14ac:dyDescent="0.25">
      <c r="A18" s="216" t="s">
        <v>234</v>
      </c>
      <c r="B18" s="262" t="s">
        <v>235</v>
      </c>
      <c r="C18" s="263"/>
      <c r="D18" s="218">
        <f>SUM(D19:D22)</f>
        <v>158000</v>
      </c>
      <c r="E18" s="215"/>
      <c r="F18" s="276"/>
    </row>
    <row r="19" spans="1:7" ht="40.5" customHeight="1" x14ac:dyDescent="0.25">
      <c r="A19" s="217"/>
      <c r="B19" s="244" t="s">
        <v>236</v>
      </c>
      <c r="C19" s="245"/>
      <c r="D19" s="5">
        <v>68000</v>
      </c>
      <c r="E19" s="74" t="s">
        <v>267</v>
      </c>
      <c r="F19" s="276"/>
    </row>
    <row r="20" spans="1:7" ht="41.25" customHeight="1" x14ac:dyDescent="0.25">
      <c r="A20" s="217"/>
      <c r="B20" s="271" t="s">
        <v>238</v>
      </c>
      <c r="C20" s="245"/>
      <c r="D20" s="5">
        <v>0</v>
      </c>
      <c r="E20" s="74"/>
      <c r="F20" s="276"/>
    </row>
    <row r="21" spans="1:7" ht="48" customHeight="1" x14ac:dyDescent="0.25">
      <c r="A21" s="217"/>
      <c r="B21" s="244" t="s">
        <v>237</v>
      </c>
      <c r="C21" s="245"/>
      <c r="D21" s="5">
        <v>90000</v>
      </c>
      <c r="E21" s="73" t="s">
        <v>268</v>
      </c>
    </row>
    <row r="22" spans="1:7" x14ac:dyDescent="0.25">
      <c r="A22" s="217"/>
      <c r="B22" s="246" t="s">
        <v>242</v>
      </c>
      <c r="C22" s="247"/>
      <c r="D22" s="5">
        <v>0</v>
      </c>
      <c r="E22" s="73"/>
    </row>
    <row r="23" spans="1:7" x14ac:dyDescent="0.25">
      <c r="A23" s="212" t="s">
        <v>248</v>
      </c>
      <c r="B23" s="213" t="s">
        <v>69</v>
      </c>
      <c r="C23" s="213"/>
      <c r="D23" s="220">
        <f>SUM(D24:D25)</f>
        <v>28800</v>
      </c>
      <c r="E23" s="214"/>
    </row>
    <row r="24" spans="1:7" ht="46.5" customHeight="1" x14ac:dyDescent="0.25">
      <c r="A24" s="216" t="s">
        <v>243</v>
      </c>
      <c r="B24" s="246" t="s">
        <v>214</v>
      </c>
      <c r="C24" s="247"/>
      <c r="D24" s="5">
        <v>28800</v>
      </c>
      <c r="E24" s="73" t="s">
        <v>266</v>
      </c>
    </row>
    <row r="25" spans="1:7" x14ac:dyDescent="0.25">
      <c r="A25" s="216" t="s">
        <v>244</v>
      </c>
      <c r="B25" s="271" t="s">
        <v>245</v>
      </c>
      <c r="C25" s="245"/>
      <c r="D25" s="5">
        <v>0</v>
      </c>
      <c r="E25" s="73"/>
    </row>
    <row r="26" spans="1:7" x14ac:dyDescent="0.25">
      <c r="A26" s="212" t="s">
        <v>249</v>
      </c>
      <c r="B26" s="213" t="s">
        <v>246</v>
      </c>
      <c r="C26" s="213"/>
      <c r="D26" s="220">
        <f>D27</f>
        <v>0</v>
      </c>
      <c r="E26" s="214"/>
    </row>
    <row r="27" spans="1:7" ht="26.25" customHeight="1" x14ac:dyDescent="0.25">
      <c r="A27" s="216" t="s">
        <v>247</v>
      </c>
      <c r="B27" s="262" t="s">
        <v>250</v>
      </c>
      <c r="C27" s="263"/>
      <c r="D27" s="218">
        <f>SUM(D28:D29)</f>
        <v>0</v>
      </c>
      <c r="E27" s="215"/>
    </row>
    <row r="28" spans="1:7" ht="38.25" customHeight="1" x14ac:dyDescent="0.25">
      <c r="A28" s="216"/>
      <c r="B28" s="244" t="s">
        <v>252</v>
      </c>
      <c r="C28" s="279"/>
      <c r="D28" s="5">
        <v>0</v>
      </c>
      <c r="E28" s="73"/>
    </row>
    <row r="29" spans="1:7" ht="33" customHeight="1" x14ac:dyDescent="0.25">
      <c r="A29" s="217"/>
      <c r="B29" s="244" t="s">
        <v>251</v>
      </c>
      <c r="C29" s="279"/>
      <c r="D29" s="5">
        <v>0</v>
      </c>
      <c r="E29" s="73"/>
    </row>
    <row r="30" spans="1:7" ht="14.45" customHeight="1" x14ac:dyDescent="0.25">
      <c r="A30" s="277" t="s">
        <v>61</v>
      </c>
      <c r="B30" s="278"/>
      <c r="C30" s="58">
        <f>C6</f>
        <v>250000</v>
      </c>
      <c r="D30" s="219">
        <f>SUM(D26,D23,D13,D8)</f>
        <v>250000</v>
      </c>
      <c r="E30" s="59">
        <f>C30-D30</f>
        <v>0</v>
      </c>
      <c r="F30" s="264"/>
      <c r="G30" s="275"/>
    </row>
    <row r="31" spans="1:7" ht="37.9" customHeight="1" thickBot="1" x14ac:dyDescent="0.3">
      <c r="A31" s="268" t="str">
        <f>IF(E31&gt;0,"Vratka nevyčerpané dotacev období 1.1.2023 - 15.2.2023 na účet č. 6015-4929001/0710 a zároveň prosím zašlete avízo o vratce - Příloha AVÍZO VRATKA na email vratka-dotace@agenturasport.cz)","")</f>
        <v/>
      </c>
      <c r="B31" s="269"/>
      <c r="C31" s="269"/>
      <c r="D31" s="269"/>
      <c r="E31" s="60">
        <f>C30-D30</f>
        <v>0</v>
      </c>
      <c r="F31" s="264"/>
      <c r="G31" s="275"/>
    </row>
    <row r="32" spans="1:7" x14ac:dyDescent="0.25">
      <c r="B32" s="61"/>
      <c r="C32" s="62"/>
      <c r="D32" s="62"/>
      <c r="E32" s="63"/>
    </row>
    <row r="33" spans="1:16" s="20" customFormat="1" x14ac:dyDescent="0.25">
      <c r="A33" s="20" t="s">
        <v>70</v>
      </c>
      <c r="B33" s="61"/>
      <c r="C33" s="61"/>
      <c r="D33" s="61"/>
      <c r="E33" s="64"/>
    </row>
    <row r="34" spans="1:16" ht="108" customHeight="1" x14ac:dyDescent="0.25">
      <c r="A34" s="270"/>
      <c r="B34" s="270"/>
      <c r="C34" s="270"/>
      <c r="D34" s="270"/>
      <c r="E34" s="270"/>
      <c r="F34" s="65"/>
    </row>
    <row r="35" spans="1:16" ht="14.45" customHeight="1" x14ac:dyDescent="0.25">
      <c r="A35" s="265" t="s">
        <v>62</v>
      </c>
      <c r="B35" s="265"/>
      <c r="C35" s="265"/>
      <c r="D35" s="265"/>
      <c r="E35" s="265"/>
    </row>
    <row r="36" spans="1:16" x14ac:dyDescent="0.25">
      <c r="A36" s="265"/>
      <c r="B36" s="265"/>
      <c r="C36" s="265"/>
      <c r="D36" s="265"/>
      <c r="E36" s="265"/>
    </row>
    <row r="37" spans="1:16" x14ac:dyDescent="0.25">
      <c r="B37" s="66"/>
      <c r="C37" s="67"/>
      <c r="D37" s="68"/>
      <c r="E37" s="63"/>
    </row>
    <row r="38" spans="1:16" ht="20.45" customHeight="1" x14ac:dyDescent="0.25">
      <c r="A38" s="265" t="s">
        <v>211</v>
      </c>
      <c r="B38" s="265"/>
      <c r="C38" s="265"/>
      <c r="D38" s="265"/>
      <c r="E38" s="265"/>
    </row>
    <row r="39" spans="1:16" ht="25.15" customHeight="1" x14ac:dyDescent="0.25">
      <c r="A39" s="265"/>
      <c r="B39" s="265"/>
      <c r="C39" s="265"/>
      <c r="D39" s="265"/>
      <c r="E39" s="265"/>
    </row>
    <row r="40" spans="1:16" x14ac:dyDescent="0.25">
      <c r="B40" s="62"/>
      <c r="C40" s="62"/>
      <c r="D40" s="62"/>
      <c r="E40" s="63"/>
    </row>
    <row r="41" spans="1:16" ht="27.6" customHeight="1" x14ac:dyDescent="0.25">
      <c r="A41" s="266" t="s">
        <v>212</v>
      </c>
      <c r="B41" s="266"/>
      <c r="C41" s="266"/>
      <c r="D41" s="266"/>
      <c r="E41" s="266"/>
    </row>
    <row r="42" spans="1:16" x14ac:dyDescent="0.25">
      <c r="A42" s="267" t="s">
        <v>28</v>
      </c>
      <c r="B42" s="267"/>
      <c r="C42" s="267"/>
      <c r="D42" s="267"/>
      <c r="E42" s="267"/>
    </row>
    <row r="43" spans="1:16" x14ac:dyDescent="0.25">
      <c r="B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x14ac:dyDescent="0.25">
      <c r="B44" s="69"/>
    </row>
    <row r="45" spans="1:16" x14ac:dyDescent="0.25">
      <c r="B45" s="17" t="s">
        <v>253</v>
      </c>
    </row>
    <row r="46" spans="1:16" x14ac:dyDescent="0.25">
      <c r="B46" s="69"/>
    </row>
    <row r="47" spans="1:16" x14ac:dyDescent="0.25">
      <c r="B47" s="69"/>
    </row>
    <row r="48" spans="1:16" x14ac:dyDescent="0.25">
      <c r="B48" s="274" t="s">
        <v>50</v>
      </c>
      <c r="C48" s="274"/>
      <c r="D48" s="45" t="s">
        <v>51</v>
      </c>
    </row>
    <row r="49" spans="2:5" x14ac:dyDescent="0.25">
      <c r="B49" s="272" t="str">
        <f>'1. SOUHRNNÉ INFORMACE'!A44</f>
        <v>vyplňte statutárního zástupce</v>
      </c>
      <c r="C49" s="273"/>
      <c r="D49" s="46"/>
    </row>
    <row r="50" spans="2:5" x14ac:dyDescent="0.25">
      <c r="B50" s="272" t="str">
        <f>'1. SOUHRNNÉ INFORMACE'!A45</f>
        <v>vyplňte statutárního zástupce - pokud je třeba další podepisující dle stanov</v>
      </c>
      <c r="C50" s="273"/>
      <c r="D50" s="46"/>
    </row>
    <row r="51" spans="2:5" x14ac:dyDescent="0.25">
      <c r="B51" s="272">
        <f>'1. SOUHRNNÉ INFORMACE'!A46</f>
        <v>0</v>
      </c>
      <c r="C51" s="273"/>
      <c r="D51" s="46"/>
    </row>
    <row r="52" spans="2:5" x14ac:dyDescent="0.25">
      <c r="B52" s="272">
        <f>'1. SOUHRNNÉ INFORMACE'!A47</f>
        <v>0</v>
      </c>
      <c r="C52" s="273"/>
      <c r="D52" s="46"/>
    </row>
    <row r="53" spans="2:5" x14ac:dyDescent="0.25">
      <c r="B53" s="62"/>
      <c r="C53" s="43"/>
      <c r="D53" s="42"/>
      <c r="E53" s="63"/>
    </row>
    <row r="54" spans="2:5" x14ac:dyDescent="0.25">
      <c r="B54" s="62"/>
      <c r="C54" s="43"/>
      <c r="D54" s="226"/>
      <c r="E54" s="63"/>
    </row>
    <row r="55" spans="2:5" x14ac:dyDescent="0.25">
      <c r="B55" s="62"/>
      <c r="C55" s="43"/>
      <c r="D55" s="227"/>
      <c r="E55" s="63"/>
    </row>
    <row r="56" spans="2:5" x14ac:dyDescent="0.25">
      <c r="B56" s="62"/>
      <c r="D56" s="228"/>
      <c r="E56" s="63"/>
    </row>
    <row r="57" spans="2:5" x14ac:dyDescent="0.25">
      <c r="B57" s="62"/>
      <c r="C57" s="62"/>
      <c r="D57" s="71" t="s">
        <v>66</v>
      </c>
      <c r="E57" s="63"/>
    </row>
    <row r="58" spans="2:5" x14ac:dyDescent="0.25">
      <c r="B58" s="62"/>
      <c r="C58" s="62"/>
      <c r="D58" s="62"/>
      <c r="E58" s="63"/>
    </row>
    <row r="59" spans="2:5" x14ac:dyDescent="0.25">
      <c r="B59" s="62"/>
      <c r="C59" s="62"/>
      <c r="D59" s="62"/>
      <c r="E59" s="63"/>
    </row>
    <row r="60" spans="2:5" x14ac:dyDescent="0.25">
      <c r="B60" s="62"/>
      <c r="C60" s="62"/>
      <c r="D60" s="62"/>
      <c r="E60" s="63"/>
    </row>
    <row r="61" spans="2:5" x14ac:dyDescent="0.25">
      <c r="B61" s="62"/>
      <c r="C61" s="62"/>
      <c r="D61" s="62"/>
      <c r="E61" s="63"/>
    </row>
    <row r="62" spans="2:5" x14ac:dyDescent="0.25">
      <c r="B62" s="62"/>
      <c r="C62" s="62"/>
      <c r="D62" s="62"/>
      <c r="E62" s="63"/>
    </row>
    <row r="63" spans="2:5" x14ac:dyDescent="0.25">
      <c r="B63" s="62"/>
      <c r="C63" s="62"/>
      <c r="D63" s="62"/>
      <c r="E63" s="63"/>
    </row>
    <row r="64" spans="2:5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</sheetData>
  <sheetProtection algorithmName="SHA-512" hashValue="+srShtUq/ZGmx/CaFQdfHK4xJq8Zc4jk/cIyfKZaqOTGdS3b2fq/6KXeTzWQzJxHb8xmuQKZuI47fyK/Ggf+vw==" saltValue="Jj+TS6A9Cs6Ue19Iy+YRzA==" spinCount="100000" sheet="1" selectLockedCells="1"/>
  <mergeCells count="45">
    <mergeCell ref="B14:C14"/>
    <mergeCell ref="B18:C18"/>
    <mergeCell ref="G30:G31"/>
    <mergeCell ref="F10:F20"/>
    <mergeCell ref="A30:B30"/>
    <mergeCell ref="B20:C20"/>
    <mergeCell ref="B21:C21"/>
    <mergeCell ref="B22:C22"/>
    <mergeCell ref="B24:C24"/>
    <mergeCell ref="B25:C25"/>
    <mergeCell ref="B27:C27"/>
    <mergeCell ref="B28:C28"/>
    <mergeCell ref="B29:C29"/>
    <mergeCell ref="B11:C11"/>
    <mergeCell ref="B15:C15"/>
    <mergeCell ref="B16:C16"/>
    <mergeCell ref="B17:C17"/>
    <mergeCell ref="D54:D56"/>
    <mergeCell ref="B49:C49"/>
    <mergeCell ref="B51:C51"/>
    <mergeCell ref="B52:C52"/>
    <mergeCell ref="B48:C48"/>
    <mergeCell ref="B50:C50"/>
    <mergeCell ref="B19:C19"/>
    <mergeCell ref="F30:F31"/>
    <mergeCell ref="A38:E39"/>
    <mergeCell ref="A35:E36"/>
    <mergeCell ref="A41:E41"/>
    <mergeCell ref="A42:E42"/>
    <mergeCell ref="A31:D31"/>
    <mergeCell ref="A34:E34"/>
    <mergeCell ref="E1:E4"/>
    <mergeCell ref="B10:C10"/>
    <mergeCell ref="B12:C12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A7:D7"/>
    <mergeCell ref="B9:C9"/>
  </mergeCells>
  <conditionalFormatting sqref="D12">
    <cfRule type="cellIs" dxfId="89" priority="48" operator="equal">
      <formula>0</formula>
    </cfRule>
  </conditionalFormatting>
  <conditionalFormatting sqref="F30:F31">
    <cfRule type="containsText" dxfId="88" priority="4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částky!!!!",F30)))</formula>
    </cfRule>
  </conditionalFormatting>
  <conditionalFormatting sqref="A31:D31">
    <cfRule type="containsText" dxfId="87" priority="40" operator="containsText" text="Vratka">
      <formula>NOT(ISERROR(SEARCH("Vratka",A31)))</formula>
    </cfRule>
    <cfRule type="containsText" priority="41" operator="containsText" text="Vratka">
      <formula>NOT(ISERROR(SEARCH("Vratka",A31)))</formula>
    </cfRule>
  </conditionalFormatting>
  <conditionalFormatting sqref="E31">
    <cfRule type="cellIs" dxfId="86" priority="38" operator="lessThan">
      <formula>0</formula>
    </cfRule>
    <cfRule type="cellIs" dxfId="85" priority="39" operator="greaterThan">
      <formula>0</formula>
    </cfRule>
  </conditionalFormatting>
  <conditionalFormatting sqref="D29">
    <cfRule type="cellIs" dxfId="84" priority="36" operator="equal">
      <formula>0</formula>
    </cfRule>
  </conditionalFormatting>
  <conditionalFormatting sqref="A34">
    <cfRule type="cellIs" dxfId="83" priority="26" operator="equal">
      <formula>0</formula>
    </cfRule>
    <cfRule type="cellIs" dxfId="82" priority="28" operator="equal">
      <formula>0</formula>
    </cfRule>
  </conditionalFormatting>
  <conditionalFormatting sqref="B49:B52">
    <cfRule type="cellIs" dxfId="81" priority="25" operator="equal">
      <formula>0</formula>
    </cfRule>
  </conditionalFormatting>
  <conditionalFormatting sqref="G30:G31">
    <cfRule type="containsText" dxfId="80" priority="21" operator="containsText" text="VRAT">
      <formula>NOT(ISERROR(SEARCH("VRAT",G30)))</formula>
    </cfRule>
    <cfRule type="containsText" dxfId="79" priority="2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částky!!!!",G30)))</formula>
    </cfRule>
  </conditionalFormatting>
  <conditionalFormatting sqref="E1">
    <cfRule type="cellIs" dxfId="78" priority="19" operator="equal">
      <formula>0</formula>
    </cfRule>
  </conditionalFormatting>
  <conditionalFormatting sqref="E1">
    <cfRule type="containsText" dxfId="77" priority="18" operator="containsText" text="21">
      <formula>NOT(ISERROR(SEARCH("21",E1)))</formula>
    </cfRule>
  </conditionalFormatting>
  <conditionalFormatting sqref="D10:D11">
    <cfRule type="cellIs" dxfId="76" priority="14" operator="equal">
      <formula>0</formula>
    </cfRule>
  </conditionalFormatting>
  <conditionalFormatting sqref="D15 D17">
    <cfRule type="cellIs" dxfId="75" priority="11" operator="equal">
      <formula>0</formula>
    </cfRule>
  </conditionalFormatting>
  <conditionalFormatting sqref="D19">
    <cfRule type="cellIs" dxfId="74" priority="10" operator="equal">
      <formula>0</formula>
    </cfRule>
  </conditionalFormatting>
  <conditionalFormatting sqref="D21:D22">
    <cfRule type="cellIs" dxfId="73" priority="9" operator="equal">
      <formula>0</formula>
    </cfRule>
  </conditionalFormatting>
  <conditionalFormatting sqref="D25">
    <cfRule type="cellIs" dxfId="72" priority="5" operator="equal">
      <formula>0</formula>
    </cfRule>
  </conditionalFormatting>
  <conditionalFormatting sqref="D16">
    <cfRule type="cellIs" dxfId="71" priority="4" operator="equal">
      <formula>0</formula>
    </cfRule>
  </conditionalFormatting>
  <conditionalFormatting sqref="D20">
    <cfRule type="cellIs" dxfId="70" priority="3" operator="equal">
      <formula>0</formula>
    </cfRule>
  </conditionalFormatting>
  <conditionalFormatting sqref="D24">
    <cfRule type="cellIs" dxfId="69" priority="2" operator="equal">
      <formula>0</formula>
    </cfRule>
  </conditionalFormatting>
  <conditionalFormatting sqref="D28">
    <cfRule type="cellIs" dxfId="6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B27" sqref="B27:C27"/>
    </sheetView>
  </sheetViews>
  <sheetFormatPr defaultColWidth="8.85546875" defaultRowHeight="12.75" x14ac:dyDescent="0.2"/>
  <cols>
    <col min="1" max="1" width="23.5703125" style="76" customWidth="1"/>
    <col min="2" max="2" width="12.140625" style="76" customWidth="1"/>
    <col min="3" max="3" width="33.28515625" style="76" customWidth="1"/>
    <col min="4" max="4" width="15.85546875" style="76" customWidth="1"/>
    <col min="5" max="5" width="14.28515625" style="76" customWidth="1"/>
    <col min="6" max="6" width="16.5703125" style="76" customWidth="1"/>
    <col min="7" max="7" width="24.42578125" style="76" customWidth="1"/>
    <col min="8" max="8" width="20.7109375" style="76" customWidth="1"/>
    <col min="9" max="9" width="15.42578125" style="76" customWidth="1"/>
    <col min="10" max="10" width="20.85546875" style="76" customWidth="1"/>
    <col min="11" max="16384" width="8.85546875" style="76"/>
  </cols>
  <sheetData>
    <row r="1" spans="1:10" ht="18" customHeight="1" x14ac:dyDescent="0.2">
      <c r="A1" s="75" t="s">
        <v>0</v>
      </c>
      <c r="B1" s="285" t="str">
        <f>IF('1. SOUHRNNÉ INFORMACE'!B5=0,"",'1. SOUHRNNÉ INFORMACE'!B5)</f>
        <v>SH ČMS - Sbor dobrovolných hasičů Horní Dolní</v>
      </c>
      <c r="C1" s="285"/>
      <c r="J1" s="291" t="str">
        <f>'1. SOUHRNNÉ INFORMACE'!B2</f>
        <v>MK2022</v>
      </c>
    </row>
    <row r="2" spans="1:10" x14ac:dyDescent="0.2">
      <c r="A2" s="75" t="s">
        <v>1</v>
      </c>
      <c r="B2" s="285" t="str">
        <f>IF('1. SOUHRNNÉ INFORMACE'!B6=0,"",'1. SOUHRNNÉ INFORMACE'!B6)</f>
        <v>01110011</v>
      </c>
      <c r="C2" s="285"/>
      <c r="J2" s="292"/>
    </row>
    <row r="3" spans="1:10" x14ac:dyDescent="0.2">
      <c r="A3" s="75" t="s">
        <v>2</v>
      </c>
      <c r="B3" s="288" t="s">
        <v>3</v>
      </c>
      <c r="C3" s="289"/>
      <c r="J3" s="292"/>
    </row>
    <row r="4" spans="1:10" x14ac:dyDescent="0.2">
      <c r="A4" s="75" t="s">
        <v>4</v>
      </c>
      <c r="B4" s="288">
        <v>362</v>
      </c>
      <c r="C4" s="289"/>
      <c r="J4" s="293"/>
    </row>
    <row r="5" spans="1:10" ht="10.15" customHeight="1" x14ac:dyDescent="0.2">
      <c r="A5" s="77"/>
      <c r="B5" s="77"/>
      <c r="C5" s="77"/>
    </row>
    <row r="6" spans="1:10" ht="22.15" customHeight="1" x14ac:dyDescent="0.2">
      <c r="A6" s="290" t="s">
        <v>32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10" x14ac:dyDescent="0.2">
      <c r="A7" s="78"/>
      <c r="B7" s="78"/>
      <c r="C7" s="78"/>
    </row>
    <row r="8" spans="1:10" ht="33.6" customHeight="1" x14ac:dyDescent="0.2">
      <c r="A8" s="294" t="s">
        <v>31</v>
      </c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3.9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">
      <c r="A10" s="80" t="s">
        <v>5</v>
      </c>
      <c r="B10" s="80"/>
      <c r="C10" s="80"/>
    </row>
    <row r="11" spans="1:10" ht="39" customHeight="1" x14ac:dyDescent="0.2">
      <c r="A11" s="81" t="s">
        <v>6</v>
      </c>
      <c r="B11" s="81"/>
      <c r="C11" s="81"/>
      <c r="D11" s="81" t="s">
        <v>7</v>
      </c>
      <c r="E11" s="81" t="s">
        <v>8</v>
      </c>
      <c r="F11" s="81" t="s">
        <v>9</v>
      </c>
      <c r="G11" s="82" t="s">
        <v>10</v>
      </c>
      <c r="H11" s="307" t="s">
        <v>11</v>
      </c>
      <c r="I11" s="82" t="s">
        <v>12</v>
      </c>
      <c r="J11" s="303" t="s">
        <v>13</v>
      </c>
    </row>
    <row r="12" spans="1:10" ht="28.9" customHeight="1" x14ac:dyDescent="0.2">
      <c r="A12" s="83"/>
      <c r="B12" s="83"/>
      <c r="C12" s="83"/>
      <c r="D12" s="83"/>
      <c r="E12" s="83"/>
      <c r="F12" s="83"/>
      <c r="G12" s="84" t="s">
        <v>217</v>
      </c>
      <c r="H12" s="308"/>
      <c r="I12" s="85" t="s">
        <v>218</v>
      </c>
      <c r="J12" s="304"/>
    </row>
    <row r="13" spans="1:10" x14ac:dyDescent="0.2">
      <c r="A13" s="86" t="s">
        <v>14</v>
      </c>
      <c r="B13" s="86"/>
      <c r="C13" s="86"/>
      <c r="D13" s="86" t="s">
        <v>15</v>
      </c>
      <c r="E13" s="86" t="s">
        <v>16</v>
      </c>
      <c r="F13" s="86" t="s">
        <v>17</v>
      </c>
      <c r="G13" s="86">
        <v>1</v>
      </c>
      <c r="H13" s="86">
        <v>2</v>
      </c>
      <c r="I13" s="86">
        <v>3</v>
      </c>
      <c r="J13" s="86" t="s">
        <v>18</v>
      </c>
    </row>
    <row r="14" spans="1:10" ht="18" customHeight="1" x14ac:dyDescent="0.2">
      <c r="A14" s="295" t="s">
        <v>19</v>
      </c>
      <c r="B14" s="296"/>
      <c r="C14" s="87"/>
      <c r="D14" s="88"/>
      <c r="E14" s="88"/>
      <c r="F14" s="88"/>
      <c r="G14" s="89">
        <f>SUM(G16:G19)</f>
        <v>250000</v>
      </c>
      <c r="H14" s="89">
        <f>SUM(H16:H19)</f>
        <v>0</v>
      </c>
      <c r="I14" s="89">
        <f>SUM(I16:I19)</f>
        <v>250000</v>
      </c>
      <c r="J14" s="89">
        <f>SUM(J16:J19)</f>
        <v>0</v>
      </c>
    </row>
    <row r="15" spans="1:10" ht="16.899999999999999" customHeight="1" x14ac:dyDescent="0.2">
      <c r="A15" s="299" t="s">
        <v>20</v>
      </c>
      <c r="B15" s="300"/>
      <c r="C15" s="90" t="s">
        <v>168</v>
      </c>
      <c r="D15" s="91"/>
      <c r="E15" s="91"/>
      <c r="F15" s="91"/>
      <c r="G15" s="92"/>
      <c r="H15" s="92"/>
      <c r="I15" s="92"/>
      <c r="J15" s="93"/>
    </row>
    <row r="16" spans="1:10" ht="16.149999999999999" customHeight="1" x14ac:dyDescent="0.2">
      <c r="A16" s="297" t="str">
        <f>IF('1. SOUHRNNÉ INFORMACE'!B2=0,"",'1. SOUHRNNÉ INFORMACE'!B2)</f>
        <v>MK2022</v>
      </c>
      <c r="B16" s="298"/>
      <c r="C16" s="94" t="str">
        <f>IF('1. SOUHRNNÉ INFORMACE'!B10=0,"",'1. SOUHRNNÉ INFORMACE'!B10)</f>
        <v>NSA-MK22-01234/2022/MK22/3</v>
      </c>
      <c r="D16" s="95"/>
      <c r="E16" s="95"/>
      <c r="F16" s="95"/>
      <c r="G16" s="96">
        <f>'1. SOUHRNNÉ INFORMACE'!B11</f>
        <v>250000</v>
      </c>
      <c r="H16" s="96">
        <f>'1. SOUHRNNÉ INFORMACE'!B12</f>
        <v>0</v>
      </c>
      <c r="I16" s="96">
        <f>'2. POUŽITÍ DOTACE'!D30</f>
        <v>250000</v>
      </c>
      <c r="J16" s="97">
        <f>G16-H16-I16</f>
        <v>0</v>
      </c>
    </row>
    <row r="17" spans="1:10" x14ac:dyDescent="0.2">
      <c r="A17" s="301"/>
      <c r="B17" s="302"/>
      <c r="C17" s="98"/>
      <c r="D17" s="99"/>
      <c r="E17" s="99"/>
      <c r="F17" s="99"/>
      <c r="G17" s="100"/>
      <c r="H17" s="100"/>
      <c r="I17" s="100"/>
      <c r="J17" s="97">
        <f>G17-H17-I17</f>
        <v>0</v>
      </c>
    </row>
    <row r="18" spans="1:10" x14ac:dyDescent="0.2">
      <c r="A18" s="301"/>
      <c r="B18" s="302"/>
      <c r="C18" s="98"/>
      <c r="D18" s="99"/>
      <c r="E18" s="99"/>
      <c r="F18" s="99"/>
      <c r="G18" s="100"/>
      <c r="H18" s="100"/>
      <c r="I18" s="100"/>
      <c r="J18" s="97">
        <f>G18-H18-I18</f>
        <v>0</v>
      </c>
    </row>
    <row r="19" spans="1:10" x14ac:dyDescent="0.2">
      <c r="A19" s="301"/>
      <c r="B19" s="302"/>
      <c r="C19" s="98"/>
      <c r="D19" s="99"/>
      <c r="E19" s="99"/>
      <c r="F19" s="99"/>
      <c r="G19" s="100"/>
      <c r="H19" s="100"/>
      <c r="I19" s="100"/>
      <c r="J19" s="97">
        <f>G19-H19-I19</f>
        <v>0</v>
      </c>
    </row>
    <row r="20" spans="1:10" x14ac:dyDescent="0.2">
      <c r="A20" s="295" t="s">
        <v>21</v>
      </c>
      <c r="B20" s="296"/>
      <c r="C20" s="87"/>
      <c r="D20" s="88"/>
      <c r="E20" s="88"/>
      <c r="F20" s="88"/>
      <c r="G20" s="89">
        <f>SUM(G22:G23)</f>
        <v>0</v>
      </c>
      <c r="H20" s="89">
        <f>SUM(H22:H23)</f>
        <v>0</v>
      </c>
      <c r="I20" s="89">
        <f>SUM(I22:I23)</f>
        <v>0</v>
      </c>
      <c r="J20" s="89">
        <f>SUM(J22:J23)</f>
        <v>0</v>
      </c>
    </row>
    <row r="21" spans="1:10" x14ac:dyDescent="0.2">
      <c r="A21" s="305" t="s">
        <v>22</v>
      </c>
      <c r="B21" s="306"/>
      <c r="C21" s="101"/>
      <c r="D21" s="101"/>
      <c r="E21" s="101"/>
      <c r="F21" s="101"/>
      <c r="G21" s="102"/>
      <c r="H21" s="102"/>
      <c r="I21" s="102"/>
      <c r="J21" s="97">
        <f>G21-H21-I21</f>
        <v>0</v>
      </c>
    </row>
    <row r="22" spans="1:10" x14ac:dyDescent="0.2">
      <c r="A22" s="301"/>
      <c r="B22" s="302"/>
      <c r="C22" s="103"/>
      <c r="D22" s="101"/>
      <c r="E22" s="101"/>
      <c r="F22" s="101"/>
      <c r="G22" s="102"/>
      <c r="H22" s="102"/>
      <c r="I22" s="102"/>
      <c r="J22" s="97">
        <f>G22-H22-I22</f>
        <v>0</v>
      </c>
    </row>
    <row r="23" spans="1:10" x14ac:dyDescent="0.2">
      <c r="A23" s="301"/>
      <c r="B23" s="302"/>
      <c r="C23" s="103"/>
      <c r="D23" s="101"/>
      <c r="E23" s="101"/>
      <c r="F23" s="101"/>
      <c r="G23" s="102"/>
      <c r="H23" s="102"/>
      <c r="I23" s="102"/>
      <c r="J23" s="97">
        <f>G23-H23-I23</f>
        <v>0</v>
      </c>
    </row>
    <row r="24" spans="1:10" ht="33" customHeight="1" x14ac:dyDescent="0.2">
      <c r="A24" s="295" t="s">
        <v>23</v>
      </c>
      <c r="B24" s="296"/>
      <c r="C24" s="87"/>
      <c r="D24" s="88"/>
      <c r="E24" s="88"/>
      <c r="F24" s="88"/>
      <c r="G24" s="104">
        <f>G14+G20</f>
        <v>250000</v>
      </c>
      <c r="H24" s="104">
        <f>H14+H20</f>
        <v>0</v>
      </c>
      <c r="I24" s="104">
        <f>I14+I20</f>
        <v>250000</v>
      </c>
      <c r="J24" s="104">
        <f>J14+J20</f>
        <v>0</v>
      </c>
    </row>
    <row r="25" spans="1:10" x14ac:dyDescent="0.2">
      <c r="A25" s="105"/>
      <c r="B25" s="105"/>
      <c r="C25" s="105"/>
      <c r="D25" s="106"/>
      <c r="E25" s="106"/>
      <c r="F25" s="106"/>
      <c r="G25" s="106"/>
      <c r="H25" s="106"/>
      <c r="I25" s="106"/>
      <c r="J25" s="106"/>
    </row>
    <row r="26" spans="1:10" x14ac:dyDescent="0.2">
      <c r="A26" s="75" t="s">
        <v>25</v>
      </c>
      <c r="B26" s="284">
        <f ca="1">TODAY()</f>
        <v>44930</v>
      </c>
      <c r="C26" s="285"/>
      <c r="D26" s="107"/>
      <c r="E26" s="75" t="s">
        <v>24</v>
      </c>
      <c r="F26" s="286" t="s">
        <v>260</v>
      </c>
      <c r="G26" s="286"/>
      <c r="H26" s="106"/>
      <c r="I26" s="106"/>
      <c r="J26" s="106"/>
    </row>
    <row r="27" spans="1:10" ht="18.600000000000001" customHeight="1" x14ac:dyDescent="0.2">
      <c r="A27" s="108" t="s">
        <v>30</v>
      </c>
      <c r="B27" s="282" t="s">
        <v>260</v>
      </c>
      <c r="C27" s="283"/>
      <c r="D27" s="107"/>
      <c r="E27" s="75" t="s">
        <v>25</v>
      </c>
      <c r="F27" s="287"/>
      <c r="G27" s="287"/>
      <c r="H27" s="106"/>
      <c r="I27" s="106"/>
      <c r="J27" s="106"/>
    </row>
    <row r="28" spans="1:10" ht="27.6" customHeight="1" x14ac:dyDescent="0.2">
      <c r="A28" s="109" t="s">
        <v>29</v>
      </c>
      <c r="B28" s="284"/>
      <c r="C28" s="285"/>
      <c r="D28" s="107"/>
      <c r="E28" s="110"/>
      <c r="F28" s="111"/>
      <c r="G28" s="111"/>
      <c r="H28" s="106"/>
      <c r="I28" s="106"/>
      <c r="J28" s="106"/>
    </row>
    <row r="29" spans="1:10" ht="16.149999999999999" customHeight="1" x14ac:dyDescent="0.2">
      <c r="A29" s="108" t="s">
        <v>26</v>
      </c>
      <c r="B29" s="280" t="s">
        <v>260</v>
      </c>
      <c r="C29" s="281"/>
      <c r="D29" s="106"/>
      <c r="E29" s="106"/>
      <c r="F29" s="106"/>
      <c r="G29" s="106"/>
      <c r="H29" s="106"/>
      <c r="I29" s="106"/>
      <c r="J29" s="106"/>
    </row>
    <row r="30" spans="1:10" ht="15.6" customHeight="1" x14ac:dyDescent="0.2">
      <c r="A30" s="108" t="s">
        <v>27</v>
      </c>
      <c r="B30" s="282" t="s">
        <v>260</v>
      </c>
      <c r="C30" s="283"/>
      <c r="D30" s="106"/>
      <c r="E30" s="106"/>
      <c r="F30" s="106"/>
      <c r="G30" s="106"/>
      <c r="H30" s="106"/>
      <c r="I30" s="106"/>
      <c r="J30" s="106"/>
    </row>
    <row r="31" spans="1:10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</sheetData>
  <sheetProtection algorithmName="SHA-512" hashValue="zyN5bLaNGVQRxVMeq40hpKJ6S2xkuJp4Pz6O1MPgKIcC/33uVBQ1m2SgGTsxRmXbepP110JM3Dm+E01J3nklJA==" saltValue="MNDsBOEU/qxraXZ+7baS/w==" spinCount="100000" sheet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J1:J4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7" priority="5" operator="equal">
      <formula>0</formula>
    </cfRule>
  </conditionalFormatting>
  <conditionalFormatting sqref="B29">
    <cfRule type="cellIs" dxfId="66" priority="4" operator="equal">
      <formula>0</formula>
    </cfRule>
  </conditionalFormatting>
  <conditionalFormatting sqref="B30">
    <cfRule type="cellIs" dxfId="65" priority="3" operator="equal">
      <formula>0</formula>
    </cfRule>
  </conditionalFormatting>
  <conditionalFormatting sqref="J1">
    <cfRule type="cellIs" dxfId="64" priority="2" operator="equal">
      <formula>0</formula>
    </cfRule>
  </conditionalFormatting>
  <conditionalFormatting sqref="J1">
    <cfRule type="containsText" dxfId="63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2"/>
  <sheetViews>
    <sheetView showGridLines="0" workbookViewId="0">
      <selection activeCell="A8" sqref="A8:I42"/>
    </sheetView>
  </sheetViews>
  <sheetFormatPr defaultColWidth="8.85546875" defaultRowHeight="15" x14ac:dyDescent="0.25"/>
  <cols>
    <col min="1" max="1" width="20.28515625" style="19" customWidth="1"/>
    <col min="2" max="2" width="8.85546875" style="19"/>
    <col min="3" max="3" width="20.28515625" style="19" customWidth="1"/>
    <col min="4" max="8" width="8.85546875" style="19"/>
    <col min="9" max="9" width="4.5703125" style="19" customWidth="1"/>
    <col min="10" max="17" width="8.85546875" style="19"/>
    <col min="18" max="18" width="11.28515625" style="19" customWidth="1"/>
    <col min="19" max="16384" width="8.85546875" style="19"/>
  </cols>
  <sheetData>
    <row r="1" spans="1:18" ht="18.600000000000001" customHeight="1" x14ac:dyDescent="0.25">
      <c r="A1" s="112" t="str">
        <f>'1. SOUHRNNÉ INFORMACE'!A5</f>
        <v>Příjemce dotace (název)</v>
      </c>
      <c r="B1" s="257" t="str">
        <f>IF('1. SOUHRNNÉ INFORMACE'!B5=0,"",'1. SOUHRNNÉ INFORMACE'!B5)</f>
        <v>SH ČMS - Sbor dobrovolných hasičů Horní Dolní</v>
      </c>
      <c r="C1" s="258"/>
      <c r="D1" s="315"/>
      <c r="I1" s="113"/>
    </row>
    <row r="2" spans="1:18" ht="17.45" customHeight="1" x14ac:dyDescent="0.25">
      <c r="A2" s="114" t="s">
        <v>36</v>
      </c>
      <c r="B2" s="250" t="str">
        <f>IF('1. SOUHRNNÉ INFORMACE'!B6=0,"",'1. SOUHRNNÉ INFORMACE'!B6)</f>
        <v>01110011</v>
      </c>
      <c r="C2" s="251"/>
      <c r="D2" s="315"/>
      <c r="H2" s="30"/>
      <c r="I2" s="30"/>
      <c r="J2" s="30"/>
      <c r="K2" s="30"/>
      <c r="L2" s="30"/>
    </row>
    <row r="3" spans="1:18" ht="16.899999999999999" customHeight="1" x14ac:dyDescent="0.25">
      <c r="A3" s="114" t="s">
        <v>55</v>
      </c>
      <c r="B3" s="250" t="str">
        <f>IF('1. SOUHRNNÉ INFORMACE'!B9=0,"",'1. SOUHRNNÉ INFORMACE'!B9)</f>
        <v>MK22-01234</v>
      </c>
      <c r="C3" s="251"/>
      <c r="D3" s="315"/>
      <c r="H3" s="30"/>
      <c r="I3" s="30"/>
      <c r="J3" s="30"/>
      <c r="K3" s="30"/>
      <c r="L3" s="30"/>
    </row>
    <row r="4" spans="1:18" ht="16.899999999999999" customHeight="1" thickBot="1" x14ac:dyDescent="0.3">
      <c r="A4" s="115" t="s">
        <v>56</v>
      </c>
      <c r="B4" s="250" t="str">
        <f>IF('1. SOUHRNNÉ INFORMACE'!B10=0,"",'1. SOUHRNNÉ INFORMACE'!B10)</f>
        <v>NSA-MK22-01234/2022/MK22/3</v>
      </c>
      <c r="C4" s="251"/>
      <c r="D4" s="315"/>
      <c r="H4" s="30"/>
      <c r="I4" s="30"/>
      <c r="J4" s="30"/>
      <c r="K4" s="30"/>
      <c r="L4" s="30"/>
    </row>
    <row r="5" spans="1:18" s="53" customFormat="1" ht="2.4500000000000002" customHeight="1" thickBot="1" x14ac:dyDescent="0.3">
      <c r="A5" s="116"/>
      <c r="B5" s="51"/>
      <c r="C5" s="117"/>
      <c r="D5" s="118"/>
      <c r="I5" s="119" t="str">
        <f>IF(D30&gt;0,"Vyplňte sloupec Čerpané finanční prostředky v Kč"," ")</f>
        <v xml:space="preserve"> </v>
      </c>
    </row>
    <row r="6" spans="1:18" ht="21.6" customHeight="1" x14ac:dyDescent="0.25">
      <c r="A6" s="316" t="str">
        <f>IF('1. SOUHRNNÉ INFORMACE'!B2=0,"",'1. SOUHRNNÉ INFORMACE'!B2)</f>
        <v>MK2022</v>
      </c>
      <c r="B6" s="317"/>
      <c r="C6" s="120">
        <f>'1. SOUHRNNÉ INFORMACE'!B11-'1. SOUHRNNÉ INFORMACE'!B12-'2. POUŽITÍ DOTACE'!E31</f>
        <v>250000</v>
      </c>
      <c r="D6" s="76"/>
      <c r="E6" s="121"/>
      <c r="F6" s="122"/>
      <c r="G6" s="122"/>
      <c r="I6" s="119"/>
    </row>
    <row r="7" spans="1:18" x14ac:dyDescent="0.25">
      <c r="A7" s="20" t="s">
        <v>71</v>
      </c>
      <c r="K7" s="20" t="s">
        <v>170</v>
      </c>
      <c r="L7" s="70"/>
      <c r="M7" s="70"/>
      <c r="N7" s="70"/>
    </row>
    <row r="8" spans="1:18" x14ac:dyDescent="0.25">
      <c r="A8" s="314" t="s">
        <v>270</v>
      </c>
      <c r="B8" s="314"/>
      <c r="C8" s="314"/>
      <c r="D8" s="314"/>
      <c r="E8" s="314"/>
      <c r="F8" s="314"/>
      <c r="G8" s="314"/>
      <c r="H8" s="314"/>
      <c r="I8" s="314"/>
      <c r="K8" s="123"/>
      <c r="L8" s="123"/>
      <c r="M8" s="123"/>
      <c r="N8" s="123"/>
      <c r="O8" s="123"/>
      <c r="P8" s="123"/>
      <c r="Q8" s="123"/>
      <c r="R8" s="123"/>
    </row>
    <row r="9" spans="1:18" x14ac:dyDescent="0.25">
      <c r="A9" s="314"/>
      <c r="B9" s="314"/>
      <c r="C9" s="314"/>
      <c r="D9" s="314"/>
      <c r="E9" s="314"/>
      <c r="F9" s="314"/>
      <c r="G9" s="314"/>
      <c r="H9" s="314"/>
      <c r="I9" s="314"/>
      <c r="K9" s="123"/>
      <c r="L9" s="123"/>
      <c r="M9" s="123"/>
      <c r="N9" s="123"/>
      <c r="O9" s="123"/>
      <c r="P9" s="123"/>
      <c r="Q9" s="123"/>
      <c r="R9" s="123"/>
    </row>
    <row r="10" spans="1:18" ht="27.6" customHeight="1" x14ac:dyDescent="0.25">
      <c r="A10" s="314"/>
      <c r="B10" s="314"/>
      <c r="C10" s="314"/>
      <c r="D10" s="314"/>
      <c r="E10" s="314"/>
      <c r="F10" s="314"/>
      <c r="G10" s="314"/>
      <c r="H10" s="314"/>
      <c r="I10" s="314"/>
      <c r="K10" s="313" t="s">
        <v>202</v>
      </c>
      <c r="L10" s="313"/>
      <c r="M10" s="313"/>
      <c r="N10" s="313"/>
      <c r="O10" s="313"/>
      <c r="P10" s="313"/>
      <c r="Q10" s="313"/>
      <c r="R10" s="313"/>
    </row>
    <row r="11" spans="1:18" x14ac:dyDescent="0.25">
      <c r="A11" s="314"/>
      <c r="B11" s="314"/>
      <c r="C11" s="314"/>
      <c r="D11" s="314"/>
      <c r="E11" s="314"/>
      <c r="F11" s="314"/>
      <c r="G11" s="314"/>
      <c r="H11" s="314"/>
      <c r="I11" s="314"/>
    </row>
    <row r="12" spans="1:18" x14ac:dyDescent="0.25">
      <c r="A12" s="314"/>
      <c r="B12" s="314"/>
      <c r="C12" s="314"/>
      <c r="D12" s="314"/>
      <c r="E12" s="314"/>
      <c r="F12" s="314"/>
      <c r="G12" s="314"/>
      <c r="H12" s="314"/>
      <c r="I12" s="314"/>
    </row>
    <row r="13" spans="1:18" x14ac:dyDescent="0.25">
      <c r="A13" s="314"/>
      <c r="B13" s="314"/>
      <c r="C13" s="314"/>
      <c r="D13" s="314"/>
      <c r="E13" s="314"/>
      <c r="F13" s="314"/>
      <c r="G13" s="314"/>
      <c r="H13" s="314"/>
      <c r="I13" s="314"/>
    </row>
    <row r="14" spans="1:18" x14ac:dyDescent="0.25">
      <c r="A14" s="314"/>
      <c r="B14" s="314"/>
      <c r="C14" s="314"/>
      <c r="D14" s="314"/>
      <c r="E14" s="314"/>
      <c r="F14" s="314"/>
      <c r="G14" s="314"/>
      <c r="H14" s="314"/>
      <c r="I14" s="314"/>
    </row>
    <row r="15" spans="1:18" x14ac:dyDescent="0.25">
      <c r="A15" s="314"/>
      <c r="B15" s="314"/>
      <c r="C15" s="314"/>
      <c r="D15" s="314"/>
      <c r="E15" s="314"/>
      <c r="F15" s="314"/>
      <c r="G15" s="314"/>
      <c r="H15" s="314"/>
      <c r="I15" s="314"/>
    </row>
    <row r="16" spans="1:18" x14ac:dyDescent="0.25">
      <c r="A16" s="314"/>
      <c r="B16" s="314"/>
      <c r="C16" s="314"/>
      <c r="D16" s="314"/>
      <c r="E16" s="314"/>
      <c r="F16" s="314"/>
      <c r="G16" s="314"/>
      <c r="H16" s="314"/>
      <c r="I16" s="314"/>
      <c r="K16" s="30" t="s">
        <v>80</v>
      </c>
    </row>
    <row r="17" spans="1:11" x14ac:dyDescent="0.25">
      <c r="A17" s="314"/>
      <c r="B17" s="314"/>
      <c r="C17" s="314"/>
      <c r="D17" s="314"/>
      <c r="E17" s="314"/>
      <c r="F17" s="314"/>
      <c r="G17" s="314"/>
      <c r="H17" s="314"/>
      <c r="I17" s="314"/>
      <c r="K17" s="30" t="s">
        <v>81</v>
      </c>
    </row>
    <row r="18" spans="1:11" x14ac:dyDescent="0.25">
      <c r="A18" s="314"/>
      <c r="B18" s="314"/>
      <c r="C18" s="314"/>
      <c r="D18" s="314"/>
      <c r="E18" s="314"/>
      <c r="F18" s="314"/>
      <c r="G18" s="314"/>
      <c r="H18" s="314"/>
      <c r="I18" s="314"/>
    </row>
    <row r="19" spans="1:11" x14ac:dyDescent="0.25">
      <c r="A19" s="314"/>
      <c r="B19" s="314"/>
      <c r="C19" s="314"/>
      <c r="D19" s="314"/>
      <c r="E19" s="314"/>
      <c r="F19" s="314"/>
      <c r="G19" s="314"/>
      <c r="H19" s="314"/>
      <c r="I19" s="314"/>
    </row>
    <row r="20" spans="1:11" x14ac:dyDescent="0.25">
      <c r="A20" s="314"/>
      <c r="B20" s="314"/>
      <c r="C20" s="314"/>
      <c r="D20" s="314"/>
      <c r="E20" s="314"/>
      <c r="F20" s="314"/>
      <c r="G20" s="314"/>
      <c r="H20" s="314"/>
      <c r="I20" s="314"/>
    </row>
    <row r="21" spans="1:11" x14ac:dyDescent="0.25">
      <c r="A21" s="314"/>
      <c r="B21" s="314"/>
      <c r="C21" s="314"/>
      <c r="D21" s="314"/>
      <c r="E21" s="314"/>
      <c r="F21" s="314"/>
      <c r="G21" s="314"/>
      <c r="H21" s="314"/>
      <c r="I21" s="314"/>
    </row>
    <row r="22" spans="1:11" x14ac:dyDescent="0.25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11" x14ac:dyDescent="0.25">
      <c r="A23" s="314"/>
      <c r="B23" s="314"/>
      <c r="C23" s="314"/>
      <c r="D23" s="314"/>
      <c r="E23" s="314"/>
      <c r="F23" s="314"/>
      <c r="G23" s="314"/>
      <c r="H23" s="314"/>
      <c r="I23" s="314"/>
    </row>
    <row r="24" spans="1:11" x14ac:dyDescent="0.25">
      <c r="A24" s="314"/>
      <c r="B24" s="314"/>
      <c r="C24" s="314"/>
      <c r="D24" s="314"/>
      <c r="E24" s="314"/>
      <c r="F24" s="314"/>
      <c r="G24" s="314"/>
      <c r="H24" s="314"/>
      <c r="I24" s="314"/>
    </row>
    <row r="25" spans="1:11" x14ac:dyDescent="0.25">
      <c r="A25" s="314"/>
      <c r="B25" s="314"/>
      <c r="C25" s="314"/>
      <c r="D25" s="314"/>
      <c r="E25" s="314"/>
      <c r="F25" s="314"/>
      <c r="G25" s="314"/>
      <c r="H25" s="314"/>
      <c r="I25" s="314"/>
    </row>
    <row r="26" spans="1:11" x14ac:dyDescent="0.25">
      <c r="A26" s="314"/>
      <c r="B26" s="314"/>
      <c r="C26" s="314"/>
      <c r="D26" s="314"/>
      <c r="E26" s="314"/>
      <c r="F26" s="314"/>
      <c r="G26" s="314"/>
      <c r="H26" s="314"/>
      <c r="I26" s="314"/>
    </row>
    <row r="27" spans="1:11" x14ac:dyDescent="0.25">
      <c r="A27" s="314"/>
      <c r="B27" s="314"/>
      <c r="C27" s="314"/>
      <c r="D27" s="314"/>
      <c r="E27" s="314"/>
      <c r="F27" s="314"/>
      <c r="G27" s="314"/>
      <c r="H27" s="314"/>
      <c r="I27" s="314"/>
    </row>
    <row r="28" spans="1:11" x14ac:dyDescent="0.25">
      <c r="A28" s="314"/>
      <c r="B28" s="314"/>
      <c r="C28" s="314"/>
      <c r="D28" s="314"/>
      <c r="E28" s="314"/>
      <c r="F28" s="314"/>
      <c r="G28" s="314"/>
      <c r="H28" s="314"/>
      <c r="I28" s="314"/>
    </row>
    <row r="29" spans="1:11" x14ac:dyDescent="0.25">
      <c r="A29" s="314"/>
      <c r="B29" s="314"/>
      <c r="C29" s="314"/>
      <c r="D29" s="314"/>
      <c r="E29" s="314"/>
      <c r="F29" s="314"/>
      <c r="G29" s="314"/>
      <c r="H29" s="314"/>
      <c r="I29" s="314"/>
    </row>
    <row r="30" spans="1:11" x14ac:dyDescent="0.25">
      <c r="A30" s="314"/>
      <c r="B30" s="314"/>
      <c r="C30" s="314"/>
      <c r="D30" s="314"/>
      <c r="E30" s="314"/>
      <c r="F30" s="314"/>
      <c r="G30" s="314"/>
      <c r="H30" s="314"/>
      <c r="I30" s="314"/>
    </row>
    <row r="31" spans="1:11" x14ac:dyDescent="0.25">
      <c r="A31" s="314"/>
      <c r="B31" s="314"/>
      <c r="C31" s="314"/>
      <c r="D31" s="314"/>
      <c r="E31" s="314"/>
      <c r="F31" s="314"/>
      <c r="G31" s="314"/>
      <c r="H31" s="314"/>
      <c r="I31" s="314"/>
    </row>
    <row r="32" spans="1:11" x14ac:dyDescent="0.25">
      <c r="A32" s="314"/>
      <c r="B32" s="314"/>
      <c r="C32" s="314"/>
      <c r="D32" s="314"/>
      <c r="E32" s="314"/>
      <c r="F32" s="314"/>
      <c r="G32" s="314"/>
      <c r="H32" s="314"/>
      <c r="I32" s="314"/>
    </row>
    <row r="33" spans="1:9" x14ac:dyDescent="0.25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9" x14ac:dyDescent="0.25">
      <c r="A34" s="314"/>
      <c r="B34" s="314"/>
      <c r="C34" s="314"/>
      <c r="D34" s="314"/>
      <c r="E34" s="314"/>
      <c r="F34" s="314"/>
      <c r="G34" s="314"/>
      <c r="H34" s="314"/>
      <c r="I34" s="314"/>
    </row>
    <row r="35" spans="1:9" x14ac:dyDescent="0.25">
      <c r="A35" s="314"/>
      <c r="B35" s="314"/>
      <c r="C35" s="314"/>
      <c r="D35" s="314"/>
      <c r="E35" s="314"/>
      <c r="F35" s="314"/>
      <c r="G35" s="314"/>
      <c r="H35" s="314"/>
      <c r="I35" s="314"/>
    </row>
    <row r="36" spans="1:9" x14ac:dyDescent="0.25">
      <c r="A36" s="314"/>
      <c r="B36" s="314"/>
      <c r="C36" s="314"/>
      <c r="D36" s="314"/>
      <c r="E36" s="314"/>
      <c r="F36" s="314"/>
      <c r="G36" s="314"/>
      <c r="H36" s="314"/>
      <c r="I36" s="314"/>
    </row>
    <row r="37" spans="1:9" x14ac:dyDescent="0.25">
      <c r="A37" s="314"/>
      <c r="B37" s="314"/>
      <c r="C37" s="314"/>
      <c r="D37" s="314"/>
      <c r="E37" s="314"/>
      <c r="F37" s="314"/>
      <c r="G37" s="314"/>
      <c r="H37" s="314"/>
      <c r="I37" s="314"/>
    </row>
    <row r="38" spans="1:9" x14ac:dyDescent="0.25">
      <c r="A38" s="314"/>
      <c r="B38" s="314"/>
      <c r="C38" s="314"/>
      <c r="D38" s="314"/>
      <c r="E38" s="314"/>
      <c r="F38" s="314"/>
      <c r="G38" s="314"/>
      <c r="H38" s="314"/>
      <c r="I38" s="314"/>
    </row>
    <row r="39" spans="1:9" x14ac:dyDescent="0.25">
      <c r="A39" s="314"/>
      <c r="B39" s="314"/>
      <c r="C39" s="314"/>
      <c r="D39" s="314"/>
      <c r="E39" s="314"/>
      <c r="F39" s="314"/>
      <c r="G39" s="314"/>
      <c r="H39" s="314"/>
      <c r="I39" s="314"/>
    </row>
    <row r="40" spans="1:9" x14ac:dyDescent="0.25">
      <c r="A40" s="314"/>
      <c r="B40" s="314"/>
      <c r="C40" s="314"/>
      <c r="D40" s="314"/>
      <c r="E40" s="314"/>
      <c r="F40" s="314"/>
      <c r="G40" s="314"/>
      <c r="H40" s="314"/>
      <c r="I40" s="314"/>
    </row>
    <row r="41" spans="1:9" x14ac:dyDescent="0.25">
      <c r="A41" s="314"/>
      <c r="B41" s="314"/>
      <c r="C41" s="314"/>
      <c r="D41" s="314"/>
      <c r="E41" s="314"/>
      <c r="F41" s="314"/>
      <c r="G41" s="314"/>
      <c r="H41" s="314"/>
      <c r="I41" s="314"/>
    </row>
    <row r="42" spans="1:9" x14ac:dyDescent="0.25">
      <c r="A42" s="314"/>
      <c r="B42" s="314"/>
      <c r="C42" s="314"/>
      <c r="D42" s="314"/>
      <c r="E42" s="314"/>
      <c r="F42" s="314"/>
      <c r="G42" s="314"/>
      <c r="H42" s="314"/>
      <c r="I42" s="314"/>
    </row>
    <row r="43" spans="1:9" x14ac:dyDescent="0.25">
      <c r="A43" s="124" t="s">
        <v>72</v>
      </c>
      <c r="B43" s="124"/>
      <c r="C43" s="318">
        <v>44926</v>
      </c>
      <c r="D43" s="318"/>
      <c r="E43" s="318"/>
      <c r="F43" s="318"/>
      <c r="G43" s="318"/>
      <c r="H43" s="318"/>
      <c r="I43" s="318"/>
    </row>
    <row r="45" spans="1:9" ht="27.6" customHeight="1" x14ac:dyDescent="0.25">
      <c r="A45" s="266" t="s">
        <v>212</v>
      </c>
      <c r="B45" s="266"/>
      <c r="C45" s="266"/>
      <c r="D45" s="266"/>
      <c r="E45" s="266"/>
      <c r="F45" s="266"/>
      <c r="G45" s="266"/>
      <c r="H45" s="266"/>
      <c r="I45" s="266"/>
    </row>
    <row r="46" spans="1:9" x14ac:dyDescent="0.25">
      <c r="A46" s="125" t="s">
        <v>28</v>
      </c>
      <c r="B46" s="125"/>
      <c r="C46" s="125"/>
      <c r="D46" s="125"/>
      <c r="E46" s="125"/>
    </row>
    <row r="47" spans="1:9" x14ac:dyDescent="0.25">
      <c r="B47" s="69"/>
    </row>
    <row r="48" spans="1:9" x14ac:dyDescent="0.25">
      <c r="A48" s="17" t="s">
        <v>213</v>
      </c>
      <c r="B48" s="9"/>
    </row>
    <row r="49" spans="1:9" x14ac:dyDescent="0.25">
      <c r="A49" s="69"/>
    </row>
    <row r="50" spans="1:9" x14ac:dyDescent="0.25">
      <c r="A50" s="69"/>
    </row>
    <row r="51" spans="1:9" x14ac:dyDescent="0.25">
      <c r="A51" s="274" t="s">
        <v>50</v>
      </c>
      <c r="B51" s="274"/>
      <c r="C51" s="45" t="s">
        <v>51</v>
      </c>
      <c r="E51" s="312"/>
      <c r="F51" s="312"/>
      <c r="G51" s="312"/>
      <c r="H51" s="312"/>
      <c r="I51" s="312"/>
    </row>
    <row r="52" spans="1:9" x14ac:dyDescent="0.25">
      <c r="A52" s="310" t="str">
        <f>'1. SOUHRNNÉ INFORMACE'!A44</f>
        <v>vyplňte statutárního zástupce</v>
      </c>
      <c r="B52" s="311"/>
      <c r="C52" s="46"/>
      <c r="E52" s="312"/>
      <c r="F52" s="312"/>
      <c r="G52" s="312"/>
      <c r="H52" s="312"/>
      <c r="I52" s="312"/>
    </row>
    <row r="53" spans="1:9" x14ac:dyDescent="0.25">
      <c r="A53" s="310" t="str">
        <f>'1. SOUHRNNÉ INFORMACE'!A45</f>
        <v>vyplňte statutárního zástupce - pokud je třeba další podepisující dle stanov</v>
      </c>
      <c r="B53" s="311"/>
      <c r="C53" s="46"/>
      <c r="E53" s="312"/>
      <c r="F53" s="312"/>
      <c r="G53" s="312"/>
      <c r="H53" s="312"/>
      <c r="I53" s="312"/>
    </row>
    <row r="54" spans="1:9" x14ac:dyDescent="0.25">
      <c r="A54" s="310">
        <f>'1. SOUHRNNÉ INFORMACE'!A46</f>
        <v>0</v>
      </c>
      <c r="B54" s="311"/>
      <c r="C54" s="46"/>
      <c r="E54" s="312"/>
      <c r="F54" s="312"/>
      <c r="G54" s="312"/>
      <c r="H54" s="312"/>
      <c r="I54" s="312"/>
    </row>
    <row r="55" spans="1:9" x14ac:dyDescent="0.25">
      <c r="A55" s="310">
        <f>'1. SOUHRNNÉ INFORMACE'!A47</f>
        <v>0</v>
      </c>
      <c r="B55" s="311"/>
      <c r="C55" s="46"/>
      <c r="E55" s="312"/>
      <c r="F55" s="312"/>
      <c r="G55" s="312"/>
      <c r="H55" s="312"/>
      <c r="I55" s="312"/>
    </row>
    <row r="56" spans="1:9" x14ac:dyDescent="0.25">
      <c r="B56" s="62"/>
      <c r="C56" s="43"/>
      <c r="D56" s="42"/>
      <c r="E56" s="309" t="s">
        <v>66</v>
      </c>
      <c r="F56" s="309"/>
      <c r="G56" s="309"/>
      <c r="H56" s="309"/>
      <c r="I56" s="309"/>
    </row>
    <row r="57" spans="1:9" x14ac:dyDescent="0.25">
      <c r="B57" s="62"/>
      <c r="C57" s="43"/>
    </row>
    <row r="58" spans="1:9" x14ac:dyDescent="0.25">
      <c r="B58" s="62"/>
      <c r="C58" s="43"/>
    </row>
    <row r="59" spans="1:9" x14ac:dyDescent="0.25">
      <c r="B59" s="62"/>
    </row>
    <row r="60" spans="1:9" x14ac:dyDescent="0.25">
      <c r="B60" s="62"/>
    </row>
    <row r="61" spans="1:9" x14ac:dyDescent="0.25">
      <c r="A61" s="127"/>
    </row>
    <row r="62" spans="1:9" x14ac:dyDescent="0.25">
      <c r="A62" s="127"/>
    </row>
  </sheetData>
  <sheetProtection algorithmName="SHA-512" hashValue="WExjhpIljjA6lS6FrSk08Tf4BALmtolTrkrcUAFxQXDtgj96AHma5/an+H3St+quXX5x5e5KGiH6Vp8jsov3iw==" saltValue="mJmDPErHBHb7e2s73rwhew==" spinCount="100000" sheet="1" selectLockedCell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3:B53"/>
    <mergeCell ref="A55:B55"/>
    <mergeCell ref="E51:I55"/>
    <mergeCell ref="A54:B54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workbookViewId="0">
      <selection activeCell="J16" sqref="J16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2.7109375" style="19" customWidth="1"/>
    <col min="4" max="4" width="18.28515625" style="19" customWidth="1"/>
    <col min="5" max="5" width="24.7109375" style="19" customWidth="1"/>
    <col min="6" max="6" width="20.28515625" style="19" customWidth="1"/>
    <col min="7" max="7" width="12" style="19" customWidth="1"/>
    <col min="8" max="8" width="17.28515625" style="19" customWidth="1"/>
    <col min="9" max="9" width="18.140625" style="19" customWidth="1"/>
    <col min="10" max="10" width="15.28515625" style="19" customWidth="1"/>
    <col min="11" max="11" width="14.28515625" style="19" customWidth="1"/>
    <col min="12" max="12" width="12.28515625" style="19" customWidth="1"/>
    <col min="13" max="13" width="34.42578125" style="19" customWidth="1"/>
    <col min="14" max="16384" width="8.85546875" style="19"/>
  </cols>
  <sheetData>
    <row r="1" spans="1:13" ht="18.600000000000001" customHeight="1" x14ac:dyDescent="0.25">
      <c r="A1" s="112" t="str">
        <f>'1. SOUHRNNÉ INFORMACE'!A5</f>
        <v>Příjemce dotace (název)</v>
      </c>
      <c r="B1" s="257" t="str">
        <f>IF('1. SOUHRNNÉ INFORMACE'!B5=0,"",'1. SOUHRNNÉ INFORMACE'!B5)</f>
        <v>SH ČMS - Sbor dobrovolných hasičů Horní Dolní</v>
      </c>
      <c r="C1" s="258"/>
      <c r="D1" s="315"/>
      <c r="I1" s="113"/>
    </row>
    <row r="2" spans="1:13" ht="17.45" customHeight="1" x14ac:dyDescent="0.25">
      <c r="A2" s="114" t="s">
        <v>36</v>
      </c>
      <c r="B2" s="250" t="str">
        <f>IF('1. SOUHRNNÉ INFORMACE'!B6=0,"",'1. SOUHRNNÉ INFORMACE'!B6)</f>
        <v>01110011</v>
      </c>
      <c r="C2" s="251"/>
      <c r="D2" s="315"/>
      <c r="H2" s="21" t="s">
        <v>156</v>
      </c>
      <c r="I2" s="21"/>
      <c r="J2" s="21"/>
      <c r="K2" s="21"/>
      <c r="L2" s="21"/>
    </row>
    <row r="3" spans="1:13" ht="16.899999999999999" customHeight="1" x14ac:dyDescent="0.25">
      <c r="A3" s="114" t="s">
        <v>55</v>
      </c>
      <c r="B3" s="250" t="str">
        <f>IF('1. SOUHRNNÉ INFORMACE'!B9=0,"",'1. SOUHRNNÉ INFORMACE'!B9)</f>
        <v>MK22-01234</v>
      </c>
      <c r="C3" s="251"/>
      <c r="D3" s="315"/>
      <c r="H3" s="21" t="s">
        <v>157</v>
      </c>
      <c r="I3" s="21"/>
      <c r="J3" s="21"/>
      <c r="K3" s="21"/>
      <c r="L3" s="21"/>
    </row>
    <row r="4" spans="1:13" ht="16.899999999999999" customHeight="1" thickBot="1" x14ac:dyDescent="0.3">
      <c r="A4" s="115" t="s">
        <v>56</v>
      </c>
      <c r="B4" s="250" t="str">
        <f>IF('1. SOUHRNNÉ INFORMACE'!B10=0,"",'1. SOUHRNNÉ INFORMACE'!B10)</f>
        <v>NSA-MK22-01234/2022/MK22/3</v>
      </c>
      <c r="C4" s="251"/>
      <c r="D4" s="323"/>
      <c r="H4" s="30"/>
      <c r="I4" s="30"/>
      <c r="J4" s="30"/>
      <c r="K4" s="30"/>
      <c r="L4" s="30"/>
    </row>
    <row r="5" spans="1:13" s="53" customFormat="1" ht="2.4500000000000002" customHeight="1" thickBot="1" x14ac:dyDescent="0.3">
      <c r="A5" s="116"/>
      <c r="B5" s="51"/>
      <c r="C5" s="51"/>
      <c r="D5" s="52"/>
      <c r="I5" s="119" t="str">
        <f>IF(D44&gt;0,"Vyplňte sloupec Čerpané finanční prostředky v Kč"," ")</f>
        <v xml:space="preserve"> </v>
      </c>
    </row>
    <row r="6" spans="1:13" ht="21.6" customHeight="1" x14ac:dyDescent="0.25">
      <c r="A6" s="319" t="str">
        <f>IF('1. SOUHRNNÉ INFORMACE'!B2=0,"",'1. SOUHRNNÉ INFORMACE'!B2)</f>
        <v>MK2022</v>
      </c>
      <c r="B6" s="320"/>
      <c r="C6" s="55">
        <f>'1. SOUHRNNÉ INFORMACE'!B11-'1. SOUHRNNÉ INFORMACE'!B12</f>
        <v>250000</v>
      </c>
      <c r="D6" s="56"/>
      <c r="E6" s="128"/>
      <c r="I6" s="119"/>
    </row>
    <row r="7" spans="1:13" x14ac:dyDescent="0.25">
      <c r="A7" s="321" t="s">
        <v>69</v>
      </c>
      <c r="B7" s="322" t="s">
        <v>57</v>
      </c>
      <c r="C7" s="322"/>
      <c r="D7" s="57">
        <f>'2. POUŽITÍ DOTACE'!D7</f>
        <v>0</v>
      </c>
      <c r="E7" s="129"/>
    </row>
    <row r="8" spans="1:13" ht="15.6" customHeight="1" x14ac:dyDescent="0.25">
      <c r="A8" s="330" t="s">
        <v>68</v>
      </c>
      <c r="B8" s="271"/>
      <c r="C8" s="245"/>
      <c r="D8" s="5">
        <v>0</v>
      </c>
      <c r="E8" s="130" t="s">
        <v>161</v>
      </c>
      <c r="F8" s="276" t="s">
        <v>65</v>
      </c>
    </row>
    <row r="9" spans="1:13" x14ac:dyDescent="0.25">
      <c r="A9" s="331" t="s">
        <v>220</v>
      </c>
      <c r="B9" s="332"/>
      <c r="C9" s="333"/>
      <c r="D9" s="5">
        <v>28800</v>
      </c>
      <c r="E9" s="130" t="s">
        <v>161</v>
      </c>
      <c r="F9" s="276"/>
    </row>
    <row r="10" spans="1:13" x14ac:dyDescent="0.25">
      <c r="A10" s="331" t="s">
        <v>221</v>
      </c>
      <c r="B10" s="332"/>
      <c r="C10" s="333"/>
      <c r="D10" s="5">
        <v>0</v>
      </c>
      <c r="E10" s="130" t="s">
        <v>161</v>
      </c>
      <c r="F10" s="276"/>
      <c r="H10" s="131"/>
      <c r="J10" s="131"/>
      <c r="K10" s="22" t="s">
        <v>219</v>
      </c>
      <c r="L10" s="126"/>
      <c r="M10" s="126"/>
    </row>
    <row r="11" spans="1:13" x14ac:dyDescent="0.25">
      <c r="A11" s="132" t="s">
        <v>59</v>
      </c>
      <c r="B11" s="133"/>
      <c r="C11" s="134"/>
      <c r="D11" s="5">
        <v>0</v>
      </c>
      <c r="E11" s="130" t="s">
        <v>161</v>
      </c>
      <c r="J11" s="335" t="s">
        <v>180</v>
      </c>
    </row>
    <row r="12" spans="1:13" ht="57.6" customHeight="1" x14ac:dyDescent="0.25">
      <c r="A12" s="334" t="s">
        <v>158</v>
      </c>
      <c r="B12" s="334"/>
      <c r="C12" s="334"/>
      <c r="D12" s="135">
        <f>SUM(D8:D11)</f>
        <v>28800</v>
      </c>
      <c r="E12" s="136" t="s">
        <v>185</v>
      </c>
      <c r="F12" s="137" t="s">
        <v>184</v>
      </c>
      <c r="G12" s="138" t="s">
        <v>186</v>
      </c>
      <c r="H12" s="139" t="s">
        <v>179</v>
      </c>
      <c r="J12" s="336"/>
      <c r="K12" s="139" t="s">
        <v>181</v>
      </c>
      <c r="L12" s="139" t="s">
        <v>182</v>
      </c>
    </row>
    <row r="13" spans="1:13" ht="75" customHeight="1" x14ac:dyDescent="0.25">
      <c r="A13" s="140" t="s">
        <v>75</v>
      </c>
      <c r="B13" s="140" t="s">
        <v>76</v>
      </c>
      <c r="C13" s="140" t="s">
        <v>153</v>
      </c>
      <c r="D13" s="141" t="s">
        <v>159</v>
      </c>
      <c r="E13" s="141" t="s">
        <v>194</v>
      </c>
      <c r="F13" s="140" t="s">
        <v>152</v>
      </c>
      <c r="G13" s="142" t="s">
        <v>77</v>
      </c>
      <c r="H13" s="143" t="s">
        <v>78</v>
      </c>
      <c r="I13" s="144" t="s">
        <v>183</v>
      </c>
      <c r="J13" s="145" t="s">
        <v>79</v>
      </c>
      <c r="K13" s="142" t="s">
        <v>154</v>
      </c>
      <c r="L13" s="142" t="s">
        <v>195</v>
      </c>
      <c r="M13" s="19" t="s">
        <v>155</v>
      </c>
    </row>
    <row r="14" spans="1:13" x14ac:dyDescent="0.25">
      <c r="A14" s="1" t="s">
        <v>272</v>
      </c>
      <c r="B14" s="222" t="s">
        <v>271</v>
      </c>
      <c r="C14" s="222">
        <v>35065</v>
      </c>
      <c r="D14" s="1" t="s">
        <v>273</v>
      </c>
      <c r="E14" s="1" t="s">
        <v>274</v>
      </c>
      <c r="F14" s="1" t="s">
        <v>281</v>
      </c>
      <c r="G14" s="7">
        <v>6</v>
      </c>
      <c r="H14" s="7"/>
      <c r="I14" s="7">
        <v>96</v>
      </c>
      <c r="J14" s="7">
        <v>500</v>
      </c>
      <c r="K14" s="7">
        <v>28800</v>
      </c>
      <c r="L14" s="7"/>
      <c r="M14" s="19" t="str">
        <f>IF(D14&lt;&gt;"", "Vyplňte, prosím, pouze žluté buňky","")</f>
        <v>Vyplňte, prosím, pouze žluté buňky</v>
      </c>
    </row>
    <row r="15" spans="1:13" x14ac:dyDescent="0.2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9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9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9" t="str">
        <f t="shared" ref="M17:M30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9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7"/>
      <c r="H19" s="7" t="s">
        <v>155</v>
      </c>
      <c r="I19" s="7"/>
      <c r="J19" s="7"/>
      <c r="K19" s="7"/>
      <c r="L19" s="7"/>
      <c r="M19" s="19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9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9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9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9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9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9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9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9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9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9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9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9" t="str">
        <f t="shared" ref="M31:M48" si="1">IF(D31&lt;&gt;"", "Vyplňte, prosím, pouze žluté buňky","")</f>
        <v/>
      </c>
    </row>
    <row r="32" spans="1:13" x14ac:dyDescent="0.2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9" t="str">
        <f t="shared" si="1"/>
        <v/>
      </c>
    </row>
    <row r="33" spans="1:13" x14ac:dyDescent="0.2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9" t="str">
        <f t="shared" si="1"/>
        <v/>
      </c>
    </row>
    <row r="34" spans="1:13" x14ac:dyDescent="0.2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9" t="str">
        <f t="shared" si="1"/>
        <v/>
      </c>
    </row>
    <row r="35" spans="1:13" x14ac:dyDescent="0.2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9" t="str">
        <f t="shared" si="1"/>
        <v/>
      </c>
    </row>
    <row r="36" spans="1:13" x14ac:dyDescent="0.2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9" t="str">
        <f t="shared" si="1"/>
        <v/>
      </c>
    </row>
    <row r="37" spans="1:13" x14ac:dyDescent="0.2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9" t="str">
        <f t="shared" si="1"/>
        <v/>
      </c>
    </row>
    <row r="38" spans="1:13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9" t="str">
        <f t="shared" si="1"/>
        <v/>
      </c>
    </row>
    <row r="39" spans="1:13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9" t="str">
        <f t="shared" si="1"/>
        <v/>
      </c>
    </row>
    <row r="40" spans="1:13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9" t="s">
        <v>155</v>
      </c>
    </row>
    <row r="41" spans="1:13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9" t="str">
        <f t="shared" si="1"/>
        <v/>
      </c>
    </row>
    <row r="45" spans="1:13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9" t="str">
        <f t="shared" si="1"/>
        <v/>
      </c>
    </row>
    <row r="46" spans="1:13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9" t="str">
        <f t="shared" si="1"/>
        <v/>
      </c>
    </row>
    <row r="47" spans="1:13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9" t="str">
        <f t="shared" si="1"/>
        <v/>
      </c>
    </row>
    <row r="48" spans="1:13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9" t="str">
        <f t="shared" si="1"/>
        <v/>
      </c>
    </row>
    <row r="49" spans="1:12" x14ac:dyDescent="0.25">
      <c r="A49" s="146"/>
      <c r="B49" s="146"/>
      <c r="C49" s="146"/>
      <c r="D49" s="147"/>
      <c r="E49" s="63"/>
    </row>
    <row r="50" spans="1:12" ht="27.6" customHeight="1" x14ac:dyDescent="0.25">
      <c r="A50" s="266" t="s">
        <v>212</v>
      </c>
      <c r="B50" s="266"/>
      <c r="C50" s="266"/>
      <c r="D50" s="266"/>
      <c r="E50" s="266"/>
      <c r="G50" s="17" t="s">
        <v>213</v>
      </c>
      <c r="H50" s="9"/>
      <c r="I50" s="9"/>
    </row>
    <row r="51" spans="1:12" x14ac:dyDescent="0.25">
      <c r="A51" s="267" t="s">
        <v>28</v>
      </c>
      <c r="B51" s="267"/>
      <c r="C51" s="267"/>
      <c r="D51" s="267"/>
      <c r="E51" s="267"/>
      <c r="G51" s="69"/>
    </row>
    <row r="52" spans="1:12" x14ac:dyDescent="0.25">
      <c r="B52" s="69"/>
      <c r="E52" s="70"/>
      <c r="F52" s="70"/>
      <c r="G52" s="69"/>
      <c r="K52" s="324"/>
      <c r="L52" s="325"/>
    </row>
    <row r="53" spans="1:12" x14ac:dyDescent="0.25">
      <c r="B53" s="69"/>
      <c r="G53" s="274" t="s">
        <v>50</v>
      </c>
      <c r="H53" s="274"/>
      <c r="I53" s="45" t="s">
        <v>51</v>
      </c>
      <c r="K53" s="326"/>
      <c r="L53" s="327"/>
    </row>
    <row r="54" spans="1:12" x14ac:dyDescent="0.25">
      <c r="G54" s="310" t="str">
        <f>'1. SOUHRNNÉ INFORMACE'!A44</f>
        <v>vyplňte statutárního zástupce</v>
      </c>
      <c r="H54" s="311"/>
      <c r="I54" s="46"/>
      <c r="K54" s="328"/>
      <c r="L54" s="329"/>
    </row>
    <row r="55" spans="1:12" x14ac:dyDescent="0.25">
      <c r="G55" s="310" t="str">
        <f>'1. SOUHRNNÉ INFORMACE'!A45</f>
        <v>vyplňte statutárního zástupce - pokud je třeba další podepisující dle stanov</v>
      </c>
      <c r="H55" s="311"/>
      <c r="I55" s="46"/>
      <c r="K55" s="148" t="s">
        <v>66</v>
      </c>
    </row>
    <row r="56" spans="1:12" x14ac:dyDescent="0.25">
      <c r="G56" s="310">
        <f>'1. SOUHRNNÉ INFORMACE'!A46</f>
        <v>0</v>
      </c>
      <c r="H56" s="311"/>
      <c r="I56" s="46"/>
      <c r="K56" s="148"/>
    </row>
    <row r="57" spans="1:12" x14ac:dyDescent="0.25">
      <c r="G57" s="310">
        <f>'1. SOUHRNNÉ INFORMACE'!A47</f>
        <v>0</v>
      </c>
      <c r="H57" s="311"/>
      <c r="I57" s="46"/>
    </row>
    <row r="58" spans="1:12" x14ac:dyDescent="0.25">
      <c r="G58" s="62"/>
      <c r="H58" s="43"/>
      <c r="I58" s="42"/>
      <c r="J58" s="63"/>
    </row>
    <row r="59" spans="1:12" x14ac:dyDescent="0.25">
      <c r="G59" s="62"/>
      <c r="H59" s="43"/>
      <c r="J59" s="63"/>
    </row>
    <row r="60" spans="1:12" x14ac:dyDescent="0.25">
      <c r="G60" s="62"/>
      <c r="H60" s="43"/>
      <c r="J60" s="63"/>
    </row>
    <row r="61" spans="1:12" x14ac:dyDescent="0.25">
      <c r="G61" s="62"/>
      <c r="J61" s="63"/>
    </row>
    <row r="62" spans="1:12" x14ac:dyDescent="0.25">
      <c r="G62" s="62"/>
      <c r="H62" s="62"/>
      <c r="J62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  <row r="102" spans="2:5" x14ac:dyDescent="0.25">
      <c r="B102" s="62"/>
      <c r="C102" s="62"/>
      <c r="D102" s="62"/>
      <c r="E102" s="63"/>
    </row>
    <row r="103" spans="2:5" x14ac:dyDescent="0.25">
      <c r="B103" s="62"/>
      <c r="C103" s="62"/>
      <c r="D103" s="62"/>
      <c r="E103" s="63"/>
    </row>
    <row r="104" spans="2:5" x14ac:dyDescent="0.25">
      <c r="B104" s="62"/>
      <c r="C104" s="62"/>
      <c r="D104" s="62"/>
      <c r="E104" s="63"/>
    </row>
    <row r="105" spans="2:5" x14ac:dyDescent="0.25">
      <c r="B105" s="62"/>
      <c r="C105" s="62"/>
      <c r="D105" s="62"/>
      <c r="E105" s="63"/>
    </row>
    <row r="106" spans="2:5" x14ac:dyDescent="0.25">
      <c r="B106" s="62"/>
      <c r="C106" s="62"/>
      <c r="D106" s="62"/>
      <c r="E106" s="63"/>
    </row>
    <row r="107" spans="2:5" x14ac:dyDescent="0.25">
      <c r="B107" s="62"/>
      <c r="C107" s="62"/>
      <c r="D107" s="62"/>
      <c r="E107" s="63"/>
    </row>
    <row r="108" spans="2:5" x14ac:dyDescent="0.25">
      <c r="B108" s="62"/>
      <c r="C108" s="62"/>
      <c r="D108" s="62"/>
      <c r="E108" s="63"/>
    </row>
    <row r="109" spans="2:5" x14ac:dyDescent="0.25">
      <c r="B109" s="62"/>
      <c r="C109" s="62"/>
      <c r="D109" s="62"/>
      <c r="E109" s="63"/>
    </row>
  </sheetData>
  <sheetProtection algorithmName="SHA-512" hashValue="2qdA5oraurnvliBb9ppJMt265YksoaZxo/gOpRkxFdogvdQzWisemfjiAXtoBJZ6y+aYCa6ua1ZOSVP62AnxTg==" saltValue="p1XCB2PRQ0sByD866mFP9w==" spinCount="100000" sheet="1" insertRows="0"/>
  <mergeCells count="21">
    <mergeCell ref="K52:L54"/>
    <mergeCell ref="A8:C8"/>
    <mergeCell ref="A9:C9"/>
    <mergeCell ref="A10:C10"/>
    <mergeCell ref="F8:F10"/>
    <mergeCell ref="G54:H54"/>
    <mergeCell ref="A12:C12"/>
    <mergeCell ref="J11:J12"/>
    <mergeCell ref="G55:H55"/>
    <mergeCell ref="G57:H57"/>
    <mergeCell ref="A50:E50"/>
    <mergeCell ref="A51:E51"/>
    <mergeCell ref="G53:H53"/>
    <mergeCell ref="G56:H56"/>
    <mergeCell ref="A6:B6"/>
    <mergeCell ref="A7:C7"/>
    <mergeCell ref="B1:C1"/>
    <mergeCell ref="D1:D4"/>
    <mergeCell ref="B2:C2"/>
    <mergeCell ref="B3:C3"/>
    <mergeCell ref="B4:C4"/>
  </mergeCells>
  <conditionalFormatting sqref="D8">
    <cfRule type="cellIs" dxfId="58" priority="53" operator="equal">
      <formula>0</formula>
    </cfRule>
  </conditionalFormatting>
  <conditionalFormatting sqref="D11">
    <cfRule type="cellIs" dxfId="57" priority="34" operator="equal">
      <formula>0</formula>
    </cfRule>
  </conditionalFormatting>
  <conditionalFormatting sqref="D9:D10">
    <cfRule type="cellIs" dxfId="56" priority="35" operator="equal">
      <formula>0</formula>
    </cfRule>
  </conditionalFormatting>
  <conditionalFormatting sqref="G14">
    <cfRule type="expression" dxfId="55" priority="31">
      <formula>$D14&lt;&gt;""</formula>
    </cfRule>
  </conditionalFormatting>
  <conditionalFormatting sqref="H14">
    <cfRule type="expression" dxfId="54" priority="25">
      <formula>OR($D14="PP - doba určitá", $D14="PP - doba neurčitá")</formula>
    </cfRule>
  </conditionalFormatting>
  <conditionalFormatting sqref="I14">
    <cfRule type="expression" dxfId="53" priority="29">
      <formula>$D14&lt;&gt;""</formula>
    </cfRule>
  </conditionalFormatting>
  <conditionalFormatting sqref="K14">
    <cfRule type="expression" dxfId="52" priority="27">
      <formula>$D14&lt;&gt;""</formula>
    </cfRule>
  </conditionalFormatting>
  <conditionalFormatting sqref="L14">
    <cfRule type="expression" dxfId="51" priority="26">
      <formula>$D14&lt;&gt;""</formula>
    </cfRule>
  </conditionalFormatting>
  <conditionalFormatting sqref="J14">
    <cfRule type="expression" dxfId="50" priority="21">
      <formula>OR($D14="DPP", $D14="DPČ")</formula>
    </cfRule>
  </conditionalFormatting>
  <conditionalFormatting sqref="G15:G30">
    <cfRule type="expression" dxfId="49" priority="19">
      <formula>$D15&lt;&gt;""</formula>
    </cfRule>
  </conditionalFormatting>
  <conditionalFormatting sqref="H15:H30">
    <cfRule type="expression" dxfId="48" priority="15">
      <formula>OR($D15="PP - doba určitá", $D15="PP - doba neurčitá")</formula>
    </cfRule>
  </conditionalFormatting>
  <conditionalFormatting sqref="I15:I30">
    <cfRule type="expression" dxfId="47" priority="18">
      <formula>$D15&lt;&gt;""</formula>
    </cfRule>
  </conditionalFormatting>
  <conditionalFormatting sqref="K15:K30">
    <cfRule type="expression" dxfId="46" priority="17">
      <formula>$D15&lt;&gt;""</formula>
    </cfRule>
  </conditionalFormatting>
  <conditionalFormatting sqref="L15:L30">
    <cfRule type="expression" dxfId="45" priority="16">
      <formula>$D15&lt;&gt;""</formula>
    </cfRule>
  </conditionalFormatting>
  <conditionalFormatting sqref="J15:J30">
    <cfRule type="expression" dxfId="44" priority="14">
      <formula>OR($D15="DPP", $D15="DPČ")</formula>
    </cfRule>
  </conditionalFormatting>
  <conditionalFormatting sqref="M49:M1048576 M1:M30">
    <cfRule type="containsText" dxfId="43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2">
      <formula>$D31&lt;&gt;""</formula>
    </cfRule>
  </conditionalFormatting>
  <conditionalFormatting sqref="H31:H48">
    <cfRule type="expression" dxfId="41" priority="8">
      <formula>OR($D31="PP - doba určitá", $D31="PP - doba neurčitá")</formula>
    </cfRule>
  </conditionalFormatting>
  <conditionalFormatting sqref="I31:I48">
    <cfRule type="expression" dxfId="40" priority="11">
      <formula>$D31&lt;&gt;""</formula>
    </cfRule>
  </conditionalFormatting>
  <conditionalFormatting sqref="K31:K48">
    <cfRule type="expression" dxfId="39" priority="10">
      <formula>$D31&lt;&gt;""</formula>
    </cfRule>
  </conditionalFormatting>
  <conditionalFormatting sqref="L31:L48">
    <cfRule type="expression" dxfId="38" priority="9">
      <formula>$D31&lt;&gt;""</formula>
    </cfRule>
  </conditionalFormatting>
  <conditionalFormatting sqref="J31:J48">
    <cfRule type="expression" dxfId="37" priority="7">
      <formula>OR($D31="DPP", $D31="DPČ")</formula>
    </cfRule>
  </conditionalFormatting>
  <conditionalFormatting sqref="M31:M48">
    <cfRule type="containsText" dxfId="36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101"/>
  <sheetViews>
    <sheetView workbookViewId="0">
      <selection activeCell="D8" sqref="D8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0.5703125" style="19" customWidth="1"/>
    <col min="4" max="4" width="24" style="19" customWidth="1"/>
    <col min="5" max="5" width="24.7109375" style="19" customWidth="1"/>
    <col min="6" max="6" width="20.28515625" style="19" customWidth="1"/>
    <col min="7" max="7" width="13.7109375" style="19" customWidth="1"/>
    <col min="8" max="8" width="15.7109375" style="19" customWidth="1"/>
    <col min="9" max="9" width="18.140625" style="19" customWidth="1"/>
    <col min="10" max="11" width="13.7109375" style="19" customWidth="1"/>
    <col min="12" max="12" width="15.7109375" style="19" customWidth="1"/>
    <col min="13" max="16384" width="8.85546875" style="19"/>
  </cols>
  <sheetData>
    <row r="1" spans="1:12" ht="18.600000000000001" customHeight="1" x14ac:dyDescent="0.25">
      <c r="A1" s="112" t="str">
        <f>'1. SOUHRNNÉ INFORMACE'!A5</f>
        <v>Příjemce dotace (název)</v>
      </c>
      <c r="B1" s="257" t="str">
        <f>IF('1. SOUHRNNÉ INFORMACE'!B5=0,"",'1. SOUHRNNÉ INFORMACE'!B5)</f>
        <v>SH ČMS - Sbor dobrovolných hasičů Horní Dolní</v>
      </c>
      <c r="C1" s="258"/>
      <c r="D1" s="315"/>
      <c r="H1" s="113"/>
      <c r="I1" s="113"/>
    </row>
    <row r="2" spans="1:12" ht="17.45" customHeight="1" x14ac:dyDescent="0.25">
      <c r="A2" s="114" t="s">
        <v>36</v>
      </c>
      <c r="B2" s="250" t="str">
        <f>IF('1. SOUHRNNÉ INFORMACE'!B6=0,"",'1. SOUHRNNÉ INFORMACE'!B6)</f>
        <v>01110011</v>
      </c>
      <c r="C2" s="251"/>
      <c r="D2" s="315"/>
      <c r="H2" s="30"/>
      <c r="I2" s="30"/>
      <c r="J2" s="30"/>
      <c r="K2" s="30"/>
    </row>
    <row r="3" spans="1:12" ht="16.899999999999999" customHeight="1" x14ac:dyDescent="0.25">
      <c r="A3" s="114" t="s">
        <v>55</v>
      </c>
      <c r="B3" s="250" t="str">
        <f>IF('1. SOUHRNNÉ INFORMACE'!B9=0,"",'1. SOUHRNNÉ INFORMACE'!B9)</f>
        <v>MK22-01234</v>
      </c>
      <c r="C3" s="251"/>
      <c r="D3" s="315"/>
      <c r="H3" s="30"/>
      <c r="I3" s="30"/>
      <c r="J3" s="30"/>
      <c r="K3" s="30"/>
    </row>
    <row r="4" spans="1:12" ht="16.899999999999999" customHeight="1" thickBot="1" x14ac:dyDescent="0.3">
      <c r="A4" s="115" t="s">
        <v>56</v>
      </c>
      <c r="B4" s="250" t="str">
        <f>IF('1. SOUHRNNÉ INFORMACE'!B10=0,"",'1. SOUHRNNÉ INFORMACE'!B10)</f>
        <v>NSA-MK22-01234/2022/MK22/3</v>
      </c>
      <c r="C4" s="251"/>
      <c r="D4" s="323"/>
      <c r="H4" s="30"/>
      <c r="I4" s="335" t="s">
        <v>197</v>
      </c>
      <c r="J4" s="337" t="s">
        <v>200</v>
      </c>
      <c r="K4" s="30"/>
    </row>
    <row r="5" spans="1:12" s="53" customFormat="1" ht="2.4500000000000002" customHeight="1" thickBot="1" x14ac:dyDescent="0.3">
      <c r="A5" s="116"/>
      <c r="B5" s="51"/>
      <c r="C5" s="51"/>
      <c r="D5" s="52"/>
      <c r="H5" s="119"/>
      <c r="I5" s="335"/>
      <c r="J5" s="337"/>
    </row>
    <row r="6" spans="1:12" ht="24.6" customHeight="1" x14ac:dyDescent="0.25">
      <c r="A6" s="319" t="str">
        <f>IF('1. SOUHRNNÉ INFORMACE'!B2=0,"",'1. SOUHRNNÉ INFORMACE'!B2)</f>
        <v>MK2022</v>
      </c>
      <c r="B6" s="320"/>
      <c r="C6" s="55">
        <f>'1. SOUHRNNÉ INFORMACE'!B11-'1. SOUHRNNÉ INFORMACE'!B12</f>
        <v>250000</v>
      </c>
      <c r="D6" s="56">
        <f>D7</f>
        <v>68000</v>
      </c>
      <c r="E6" s="149">
        <f>D6/C6</f>
        <v>0.27200000000000002</v>
      </c>
      <c r="F6" s="137" t="s">
        <v>184</v>
      </c>
      <c r="H6" s="119"/>
      <c r="I6" s="335"/>
      <c r="J6" s="337"/>
      <c r="K6" s="138" t="s">
        <v>201</v>
      </c>
      <c r="L6" s="138" t="s">
        <v>201</v>
      </c>
    </row>
    <row r="7" spans="1:12" ht="15.6" customHeight="1" x14ac:dyDescent="0.25">
      <c r="A7" s="345" t="s">
        <v>166</v>
      </c>
      <c r="B7" s="346"/>
      <c r="C7" s="347"/>
      <c r="D7" s="210">
        <v>68000</v>
      </c>
      <c r="E7" s="150" t="str">
        <f>IF(D7=0,"vyplňte částku","")</f>
        <v/>
      </c>
      <c r="F7" s="137"/>
      <c r="I7" s="336"/>
      <c r="J7" s="338"/>
    </row>
    <row r="8" spans="1:12" ht="75" customHeight="1" x14ac:dyDescent="0.25">
      <c r="A8" s="140" t="s">
        <v>75</v>
      </c>
      <c r="B8" s="140" t="s">
        <v>76</v>
      </c>
      <c r="C8" s="141" t="s">
        <v>196</v>
      </c>
      <c r="D8" s="140" t="s">
        <v>36</v>
      </c>
      <c r="E8" s="141" t="s">
        <v>164</v>
      </c>
      <c r="F8" s="141" t="s">
        <v>188</v>
      </c>
      <c r="G8" s="140" t="s">
        <v>152</v>
      </c>
      <c r="H8" s="142" t="s">
        <v>77</v>
      </c>
      <c r="I8" s="144" t="s">
        <v>74</v>
      </c>
      <c r="J8" s="143" t="s">
        <v>198</v>
      </c>
      <c r="K8" s="143" t="s">
        <v>199</v>
      </c>
      <c r="L8" s="142" t="s">
        <v>165</v>
      </c>
    </row>
    <row r="9" spans="1:12" x14ac:dyDescent="0.25">
      <c r="A9" s="1" t="s">
        <v>275</v>
      </c>
      <c r="B9" s="1" t="s">
        <v>276</v>
      </c>
      <c r="C9" s="1">
        <v>33455</v>
      </c>
      <c r="D9" s="1" t="s">
        <v>277</v>
      </c>
      <c r="E9" s="1" t="s">
        <v>278</v>
      </c>
      <c r="F9" s="1" t="s">
        <v>274</v>
      </c>
      <c r="G9" s="1" t="s">
        <v>279</v>
      </c>
      <c r="H9" s="7">
        <v>8</v>
      </c>
      <c r="I9" s="7" t="s">
        <v>280</v>
      </c>
      <c r="J9" s="7">
        <v>10000</v>
      </c>
      <c r="K9" s="7">
        <v>80000</v>
      </c>
      <c r="L9" s="7">
        <v>68000</v>
      </c>
    </row>
    <row r="10" spans="1:12" x14ac:dyDescent="0.2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2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2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2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2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2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25">
      <c r="A41" s="146"/>
      <c r="B41" s="146"/>
      <c r="C41" s="146"/>
      <c r="D41" s="147"/>
      <c r="E41" s="63"/>
    </row>
    <row r="42" spans="1:12" ht="27.6" customHeight="1" x14ac:dyDescent="0.25">
      <c r="A42" s="266" t="s">
        <v>212</v>
      </c>
      <c r="B42" s="266"/>
      <c r="C42" s="266"/>
      <c r="D42" s="266"/>
      <c r="E42" s="266"/>
      <c r="G42" s="17" t="s">
        <v>213</v>
      </c>
      <c r="H42" s="9"/>
      <c r="I42" s="9"/>
    </row>
    <row r="43" spans="1:12" x14ac:dyDescent="0.25">
      <c r="A43" s="267" t="s">
        <v>28</v>
      </c>
      <c r="B43" s="267"/>
      <c r="C43" s="267"/>
      <c r="D43" s="267"/>
      <c r="E43" s="267"/>
      <c r="G43" s="69"/>
    </row>
    <row r="44" spans="1:12" x14ac:dyDescent="0.25">
      <c r="B44" s="69"/>
      <c r="E44" s="70"/>
      <c r="F44" s="70"/>
      <c r="G44" s="69"/>
      <c r="I44" s="342"/>
      <c r="J44" s="42"/>
      <c r="K44" s="42"/>
    </row>
    <row r="45" spans="1:12" x14ac:dyDescent="0.25">
      <c r="B45" s="69"/>
      <c r="E45" s="340" t="s">
        <v>50</v>
      </c>
      <c r="F45" s="341"/>
      <c r="G45" s="45" t="s">
        <v>51</v>
      </c>
      <c r="H45" s="151"/>
      <c r="I45" s="343"/>
    </row>
    <row r="46" spans="1:12" x14ac:dyDescent="0.25">
      <c r="E46" s="339" t="str">
        <f>'1. SOUHRNNÉ INFORMACE'!A44</f>
        <v>vyplňte statutárního zástupce</v>
      </c>
      <c r="F46" s="339"/>
      <c r="G46" s="46"/>
      <c r="H46" s="152"/>
      <c r="I46" s="344"/>
    </row>
    <row r="47" spans="1:12" x14ac:dyDescent="0.25">
      <c r="E47" s="339" t="str">
        <f>'1. SOUHRNNÉ INFORMACE'!A45</f>
        <v>vyplňte statutárního zástupce - pokud je třeba další podepisující dle stanov</v>
      </c>
      <c r="F47" s="339"/>
      <c r="G47" s="46"/>
      <c r="H47" s="42"/>
      <c r="I47" s="148" t="s">
        <v>66</v>
      </c>
    </row>
    <row r="48" spans="1:12" x14ac:dyDescent="0.25">
      <c r="E48" s="339">
        <f>'1. SOUHRNNÉ INFORMACE'!A46</f>
        <v>0</v>
      </c>
      <c r="F48" s="339"/>
      <c r="G48" s="46"/>
      <c r="H48" s="42"/>
      <c r="I48" s="148"/>
    </row>
    <row r="49" spans="2:9" x14ac:dyDescent="0.25">
      <c r="E49" s="339">
        <f>'1. SOUHRNNÉ INFORMACE'!A47</f>
        <v>0</v>
      </c>
      <c r="F49" s="339"/>
      <c r="G49" s="46"/>
      <c r="H49" s="42"/>
    </row>
    <row r="50" spans="2:9" x14ac:dyDescent="0.25">
      <c r="G50" s="62"/>
      <c r="H50" s="42"/>
      <c r="I50" s="42"/>
    </row>
    <row r="51" spans="2:9" x14ac:dyDescent="0.25">
      <c r="G51" s="62"/>
    </row>
    <row r="52" spans="2:9" x14ac:dyDescent="0.25">
      <c r="G52" s="62"/>
    </row>
    <row r="53" spans="2:9" x14ac:dyDescent="0.25">
      <c r="G53" s="62"/>
    </row>
    <row r="54" spans="2:9" x14ac:dyDescent="0.25">
      <c r="G54" s="62"/>
    </row>
    <row r="59" spans="2:9" x14ac:dyDescent="0.25">
      <c r="B59" s="62"/>
      <c r="C59" s="62"/>
      <c r="D59" s="62"/>
      <c r="E59" s="63"/>
    </row>
    <row r="60" spans="2:9" x14ac:dyDescent="0.25">
      <c r="B60" s="62"/>
      <c r="C60" s="62"/>
      <c r="D60" s="62"/>
      <c r="E60" s="63"/>
    </row>
    <row r="61" spans="2:9" x14ac:dyDescent="0.25">
      <c r="B61" s="62"/>
      <c r="C61" s="62"/>
      <c r="D61" s="62"/>
      <c r="E61" s="63"/>
    </row>
    <row r="62" spans="2:9" x14ac:dyDescent="0.25">
      <c r="B62" s="62"/>
      <c r="C62" s="62"/>
      <c r="D62" s="62"/>
      <c r="E62" s="63"/>
    </row>
    <row r="63" spans="2:9" x14ac:dyDescent="0.25">
      <c r="B63" s="62"/>
      <c r="C63" s="62"/>
      <c r="D63" s="62"/>
      <c r="E63" s="63"/>
    </row>
    <row r="64" spans="2:9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</sheetData>
  <sheetProtection algorithmName="SHA-512" hashValue="XdZMwl+LIqolhuYJggLlkL0jjuWEklYRJZtV04OzQCbad29zEwORgvW5EN06fmAehbxsiNzEm/WDB0r/i0whAw==" saltValue="B2sIhUC9ZT7iNIGc/tsQrg==" spinCount="100000" sheet="1" insertRows="0"/>
  <mergeCells count="17"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  <mergeCell ref="B1:C1"/>
    <mergeCell ref="D1:D4"/>
    <mergeCell ref="B2:C2"/>
    <mergeCell ref="B3:C3"/>
    <mergeCell ref="B4:C4"/>
  </mergeCells>
  <conditionalFormatting sqref="D7 A9:G40">
    <cfRule type="cellIs" dxfId="32" priority="26" operator="equal">
      <formula>0</formula>
    </cfRule>
  </conditionalFormatting>
  <conditionalFormatting sqref="H9">
    <cfRule type="expression" dxfId="31" priority="23">
      <formula>$E9&lt;&gt;""</formula>
    </cfRule>
  </conditionalFormatting>
  <conditionalFormatting sqref="I9:K9">
    <cfRule type="expression" dxfId="30" priority="22">
      <formula>$E9&lt;&gt;""</formula>
    </cfRule>
  </conditionalFormatting>
  <conditionalFormatting sqref="L9">
    <cfRule type="expression" dxfId="29" priority="21">
      <formula>$E9&lt;&gt;""</formula>
    </cfRule>
  </conditionalFormatting>
  <conditionalFormatting sqref="H10:H25">
    <cfRule type="expression" dxfId="28" priority="17">
      <formula>$E10&lt;&gt;""</formula>
    </cfRule>
  </conditionalFormatting>
  <conditionalFormatting sqref="I10:K25">
    <cfRule type="expression" dxfId="27" priority="16">
      <formula>$E10&lt;&gt;""</formula>
    </cfRule>
  </conditionalFormatting>
  <conditionalFormatting sqref="L10:L25">
    <cfRule type="expression" dxfId="26" priority="15">
      <formula>$E10&lt;&gt;""</formula>
    </cfRule>
  </conditionalFormatting>
  <conditionalFormatting sqref="H26:H40">
    <cfRule type="expression" dxfId="25" priority="10">
      <formula>$E26&lt;&gt;""</formula>
    </cfRule>
  </conditionalFormatting>
  <conditionalFormatting sqref="I26:K40">
    <cfRule type="expression" dxfId="24" priority="9">
      <formula>$E26&lt;&gt;""</formula>
    </cfRule>
  </conditionalFormatting>
  <conditionalFormatting sqref="L26:L40">
    <cfRule type="expression" dxfId="23" priority="8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6.7109375" style="209" customWidth="1"/>
    <col min="2" max="2" width="16.140625" style="209" customWidth="1"/>
    <col min="3" max="3" width="30.5703125" style="159" customWidth="1"/>
    <col min="4" max="4" width="19.5703125" style="159" customWidth="1"/>
    <col min="5" max="6" width="18.7109375" style="159" customWidth="1"/>
    <col min="7" max="7" width="9.7109375" style="159" bestFit="1" customWidth="1"/>
    <col min="8" max="13" width="9.140625" style="159"/>
    <col min="14" max="14" width="3.42578125" style="160" customWidth="1"/>
    <col min="15" max="15" width="23.42578125" style="159" customWidth="1"/>
    <col min="16" max="16" width="8.28515625" style="159" customWidth="1"/>
    <col min="17" max="16384" width="9.140625" style="159"/>
  </cols>
  <sheetData>
    <row r="1" spans="1:17" s="19" customFormat="1" ht="18.600000000000001" customHeight="1" x14ac:dyDescent="0.25">
      <c r="A1" s="385" t="s">
        <v>67</v>
      </c>
      <c r="B1" s="249"/>
      <c r="C1" s="257" t="str">
        <f>'1. SOUHRNNÉ INFORMACE'!B5</f>
        <v>SH ČMS - Sbor dobrovolných hasičů Horní Dolní</v>
      </c>
      <c r="D1" s="386"/>
      <c r="E1" s="378" t="str">
        <f>'1. SOUHRNNÉ INFORMACE'!B2</f>
        <v>MK2022</v>
      </c>
      <c r="F1" s="379"/>
      <c r="N1" s="153"/>
      <c r="O1" s="373" t="s">
        <v>207</v>
      </c>
      <c r="P1" s="374"/>
      <c r="Q1" s="374"/>
    </row>
    <row r="2" spans="1:17" s="19" customFormat="1" ht="15.6" customHeight="1" x14ac:dyDescent="0.25">
      <c r="A2" s="371" t="s">
        <v>36</v>
      </c>
      <c r="B2" s="253" t="s">
        <v>36</v>
      </c>
      <c r="C2" s="359" t="str">
        <f>'1. SOUHRNNÉ INFORMACE'!B6</f>
        <v>01110011</v>
      </c>
      <c r="D2" s="360"/>
      <c r="E2" s="380"/>
      <c r="F2" s="381"/>
      <c r="I2" s="154" t="s">
        <v>222</v>
      </c>
      <c r="J2" s="126"/>
      <c r="K2" s="126"/>
      <c r="N2" s="153"/>
      <c r="O2" s="374"/>
      <c r="P2" s="374"/>
      <c r="Q2" s="374"/>
    </row>
    <row r="3" spans="1:17" s="19" customFormat="1" ht="18.600000000000001" customHeight="1" x14ac:dyDescent="0.25">
      <c r="A3" s="371" t="s">
        <v>55</v>
      </c>
      <c r="B3" s="253" t="s">
        <v>55</v>
      </c>
      <c r="C3" s="250" t="str">
        <f>'1. SOUHRNNÉ INFORMACE'!B9</f>
        <v>MK22-01234</v>
      </c>
      <c r="D3" s="251"/>
      <c r="E3" s="155"/>
      <c r="F3" s="69"/>
      <c r="L3" s="156"/>
      <c r="N3" s="153"/>
    </row>
    <row r="4" spans="1:17" s="19" customFormat="1" ht="18.600000000000001" customHeight="1" thickBot="1" x14ac:dyDescent="0.3">
      <c r="A4" s="372" t="s">
        <v>56</v>
      </c>
      <c r="B4" s="255" t="s">
        <v>56</v>
      </c>
      <c r="C4" s="250" t="str">
        <f>'1. SOUHRNNÉ INFORMACE'!B10</f>
        <v>NSA-MK22-01234/2022/MK22/3</v>
      </c>
      <c r="D4" s="251"/>
      <c r="E4" s="155"/>
      <c r="F4" s="69"/>
      <c r="N4" s="153"/>
    </row>
    <row r="5" spans="1:17" ht="5.45" customHeight="1" thickBot="1" x14ac:dyDescent="0.25">
      <c r="A5" s="157"/>
      <c r="B5" s="157"/>
      <c r="C5" s="158"/>
      <c r="D5" s="158"/>
      <c r="E5" s="158"/>
      <c r="F5" s="158"/>
    </row>
    <row r="6" spans="1:17" x14ac:dyDescent="0.2">
      <c r="A6" s="316" t="str">
        <f>IF('1. SOUHRNNÉ INFORMACE'!B2=0,"",'1. SOUHRNNÉ INFORMACE'!B2)</f>
        <v>MK2022</v>
      </c>
      <c r="B6" s="317"/>
      <c r="C6" s="120">
        <f>'1. SOUHRNNÉ INFORMACE'!B11</f>
        <v>250000</v>
      </c>
      <c r="D6" s="161" t="s">
        <v>203</v>
      </c>
      <c r="E6" s="158"/>
      <c r="F6" s="158"/>
      <c r="G6" s="162" t="s">
        <v>176</v>
      </c>
      <c r="O6" s="163" t="s">
        <v>187</v>
      </c>
    </row>
    <row r="7" spans="1:17" ht="19.149999999999999" customHeight="1" x14ac:dyDescent="0.2">
      <c r="A7" s="377" t="s">
        <v>177</v>
      </c>
      <c r="B7" s="377"/>
      <c r="C7" s="164">
        <f>ROUND(C6/0.9,2)</f>
        <v>277777.78000000003</v>
      </c>
      <c r="D7" s="165">
        <f>D11-E11</f>
        <v>0</v>
      </c>
      <c r="E7" s="158" t="str">
        <f>IF(('2. POUŽITÍ DOTACE'!E31+'1. SOUHRNNÉ INFORMACE'!B12)='7. Přehled zdrojů_NEPOVINNÉ'!D7,"OK","CHYBA - prosím zkontrolujte vratku")</f>
        <v>OK</v>
      </c>
      <c r="F7" s="158"/>
      <c r="G7" s="162" t="s">
        <v>178</v>
      </c>
      <c r="O7" s="166">
        <f>C6/C7</f>
        <v>0.89999999279999998</v>
      </c>
    </row>
    <row r="8" spans="1:17" ht="31.15" customHeight="1" x14ac:dyDescent="0.2">
      <c r="A8" s="290" t="s">
        <v>192</v>
      </c>
      <c r="B8" s="290"/>
      <c r="C8" s="290"/>
      <c r="D8" s="290"/>
      <c r="E8" s="290"/>
      <c r="F8" s="290"/>
      <c r="G8" s="21" t="s">
        <v>193</v>
      </c>
      <c r="H8" s="167"/>
      <c r="I8" s="167"/>
      <c r="J8" s="167"/>
      <c r="K8" s="167"/>
      <c r="L8" s="167"/>
      <c r="M8" s="167"/>
      <c r="N8" s="168"/>
      <c r="O8" s="167"/>
    </row>
    <row r="9" spans="1:17" s="170" customFormat="1" ht="9.6" customHeight="1" thickBot="1" x14ac:dyDescent="0.25">
      <c r="A9" s="169"/>
      <c r="B9" s="169"/>
      <c r="C9" s="169"/>
      <c r="D9" s="169"/>
      <c r="E9" s="169"/>
      <c r="F9" s="169"/>
      <c r="N9" s="171"/>
    </row>
    <row r="10" spans="1:17" ht="49.9" customHeight="1" thickBot="1" x14ac:dyDescent="0.25">
      <c r="A10" s="382" t="s">
        <v>82</v>
      </c>
      <c r="B10" s="383"/>
      <c r="C10" s="384"/>
      <c r="D10" s="172" t="s">
        <v>83</v>
      </c>
      <c r="E10" s="173" t="s">
        <v>84</v>
      </c>
      <c r="F10" s="174" t="s">
        <v>85</v>
      </c>
      <c r="P10" s="175"/>
      <c r="Q10" s="176"/>
    </row>
    <row r="11" spans="1:17" x14ac:dyDescent="0.2">
      <c r="A11" s="177">
        <v>1</v>
      </c>
      <c r="B11" s="178" t="s">
        <v>106</v>
      </c>
      <c r="C11" s="179"/>
      <c r="D11" s="180">
        <f>'1. SOUHRNNÉ INFORMACE'!B11</f>
        <v>250000</v>
      </c>
      <c r="E11" s="180">
        <f>'2. POUŽITÍ DOTACE'!D30</f>
        <v>250000</v>
      </c>
      <c r="F11" s="181">
        <f t="shared" ref="F11:F19" si="0">IF($D$39&gt;0,E11/$D$39," ")</f>
        <v>1</v>
      </c>
      <c r="G11" s="182" t="str">
        <f>IF(D11&gt;0,IF(E11="","Vyplňte sloupec Čerpané finanční prostředky v Kč"," "),"")</f>
        <v xml:space="preserve"> </v>
      </c>
    </row>
    <row r="12" spans="1:17" x14ac:dyDescent="0.2">
      <c r="A12" s="183">
        <v>2</v>
      </c>
      <c r="B12" s="365" t="s">
        <v>86</v>
      </c>
      <c r="C12" s="366"/>
      <c r="D12" s="10"/>
      <c r="E12" s="10"/>
      <c r="F12" s="181">
        <f t="shared" si="0"/>
        <v>0</v>
      </c>
      <c r="G12" s="182" t="str">
        <f t="shared" ref="G12:G20" si="1">IF(D12&gt;0,IF(E12="","Vyplňte sloupec Čerpané finanční prostředky v Kč"," "),"")</f>
        <v/>
      </c>
      <c r="N12" s="34"/>
      <c r="O12" s="35" t="s">
        <v>108</v>
      </c>
      <c r="P12" s="36" t="s">
        <v>109</v>
      </c>
      <c r="Q12" s="185"/>
    </row>
    <row r="13" spans="1:17" x14ac:dyDescent="0.2">
      <c r="A13" s="183">
        <v>3</v>
      </c>
      <c r="B13" s="365" t="s">
        <v>87</v>
      </c>
      <c r="C13" s="366"/>
      <c r="D13" s="10"/>
      <c r="E13" s="10"/>
      <c r="F13" s="181">
        <f t="shared" si="0"/>
        <v>0</v>
      </c>
      <c r="G13" s="182" t="str">
        <f t="shared" si="1"/>
        <v/>
      </c>
      <c r="N13" s="34" t="s">
        <v>110</v>
      </c>
      <c r="O13" s="37" t="s">
        <v>111</v>
      </c>
      <c r="P13" s="38" t="s">
        <v>112</v>
      </c>
      <c r="Q13" s="185"/>
    </row>
    <row r="14" spans="1:17" x14ac:dyDescent="0.2">
      <c r="A14" s="183">
        <v>4</v>
      </c>
      <c r="B14" s="365" t="s">
        <v>88</v>
      </c>
      <c r="C14" s="366"/>
      <c r="D14" s="10"/>
      <c r="E14" s="10"/>
      <c r="F14" s="181">
        <f t="shared" si="0"/>
        <v>0</v>
      </c>
      <c r="G14" s="182" t="str">
        <f t="shared" si="1"/>
        <v/>
      </c>
      <c r="N14" s="34" t="s">
        <v>119</v>
      </c>
      <c r="O14" s="37" t="s">
        <v>113</v>
      </c>
      <c r="P14" s="38" t="s">
        <v>114</v>
      </c>
      <c r="Q14" s="185"/>
    </row>
    <row r="15" spans="1:17" x14ac:dyDescent="0.2">
      <c r="A15" s="183">
        <v>5</v>
      </c>
      <c r="B15" s="365" t="s">
        <v>89</v>
      </c>
      <c r="C15" s="366"/>
      <c r="D15" s="10"/>
      <c r="E15" s="10"/>
      <c r="F15" s="181">
        <f t="shared" si="0"/>
        <v>0</v>
      </c>
      <c r="G15" s="182" t="str">
        <f t="shared" si="1"/>
        <v/>
      </c>
      <c r="N15" s="34" t="s">
        <v>120</v>
      </c>
      <c r="O15" s="37" t="s">
        <v>115</v>
      </c>
      <c r="P15" s="38" t="s">
        <v>116</v>
      </c>
      <c r="Q15" s="185"/>
    </row>
    <row r="16" spans="1:17" x14ac:dyDescent="0.2">
      <c r="A16" s="183">
        <v>6</v>
      </c>
      <c r="B16" s="363" t="s">
        <v>90</v>
      </c>
      <c r="C16" s="364"/>
      <c r="D16" s="10"/>
      <c r="E16" s="10"/>
      <c r="F16" s="181">
        <f>IF($D$39&gt;0,E16/$D$39," ")</f>
        <v>0</v>
      </c>
      <c r="G16" s="182" t="str">
        <f t="shared" si="1"/>
        <v/>
      </c>
      <c r="N16" s="34" t="s">
        <v>121</v>
      </c>
      <c r="O16" s="37" t="s">
        <v>117</v>
      </c>
      <c r="P16" s="38" t="s">
        <v>118</v>
      </c>
      <c r="Q16" s="185"/>
    </row>
    <row r="17" spans="1:17" x14ac:dyDescent="0.2">
      <c r="A17" s="183">
        <v>7</v>
      </c>
      <c r="B17" s="365" t="s">
        <v>91</v>
      </c>
      <c r="C17" s="366"/>
      <c r="D17" s="10"/>
      <c r="E17" s="10"/>
      <c r="F17" s="181">
        <f t="shared" si="0"/>
        <v>0</v>
      </c>
      <c r="G17" s="182" t="str">
        <f t="shared" si="1"/>
        <v/>
      </c>
      <c r="N17" s="34" t="s">
        <v>122</v>
      </c>
      <c r="O17" s="37" t="s">
        <v>124</v>
      </c>
      <c r="P17" s="38" t="s">
        <v>125</v>
      </c>
      <c r="Q17" s="185"/>
    </row>
    <row r="18" spans="1:17" ht="13.5" thickBot="1" x14ac:dyDescent="0.25">
      <c r="A18" s="183">
        <v>8</v>
      </c>
      <c r="B18" s="367" t="s">
        <v>92</v>
      </c>
      <c r="C18" s="368"/>
      <c r="D18" s="10"/>
      <c r="E18" s="10"/>
      <c r="F18" s="181">
        <f t="shared" si="0"/>
        <v>0</v>
      </c>
      <c r="G18" s="182" t="str">
        <f t="shared" si="1"/>
        <v/>
      </c>
      <c r="N18" s="34" t="s">
        <v>123</v>
      </c>
      <c r="O18" s="37" t="s">
        <v>134</v>
      </c>
      <c r="P18" s="38" t="s">
        <v>135</v>
      </c>
      <c r="Q18" s="185"/>
    </row>
    <row r="19" spans="1:17" ht="13.5" thickBot="1" x14ac:dyDescent="0.25">
      <c r="A19" s="183">
        <v>9</v>
      </c>
      <c r="B19" s="369" t="s">
        <v>93</v>
      </c>
      <c r="C19" s="370"/>
      <c r="D19" s="10"/>
      <c r="E19" s="10"/>
      <c r="F19" s="181">
        <f t="shared" si="0"/>
        <v>0</v>
      </c>
      <c r="G19" s="182" t="str">
        <f t="shared" si="1"/>
        <v/>
      </c>
      <c r="N19" s="34" t="s">
        <v>126</v>
      </c>
      <c r="O19" s="37" t="s">
        <v>136</v>
      </c>
      <c r="P19" s="38" t="s">
        <v>137</v>
      </c>
      <c r="Q19" s="185"/>
    </row>
    <row r="20" spans="1:17" ht="13.5" thickBot="1" x14ac:dyDescent="0.25">
      <c r="A20" s="177"/>
      <c r="B20" s="375"/>
      <c r="C20" s="376"/>
      <c r="D20" s="184"/>
      <c r="E20" s="184"/>
      <c r="F20" s="181">
        <f t="shared" ref="F20" si="2">IF($D$39&gt;0,E20/$D$39," ")</f>
        <v>0</v>
      </c>
      <c r="G20" s="182" t="str">
        <f t="shared" si="1"/>
        <v/>
      </c>
      <c r="N20" s="34" t="s">
        <v>127</v>
      </c>
      <c r="O20" s="37" t="s">
        <v>138</v>
      </c>
      <c r="P20" s="38" t="s">
        <v>139</v>
      </c>
      <c r="Q20" s="185"/>
    </row>
    <row r="21" spans="1:17" ht="13.9" customHeight="1" thickBot="1" x14ac:dyDescent="0.25">
      <c r="A21" s="351" t="str">
        <f>IF(D19&gt;0,IF(B20="","Nezapomeňte uvést ostatní zdroje financování","")," ")</f>
        <v xml:space="preserve"> </v>
      </c>
      <c r="B21" s="351"/>
      <c r="C21" s="351"/>
      <c r="D21" s="357"/>
      <c r="E21" s="357"/>
      <c r="F21" s="358"/>
      <c r="G21" s="182"/>
      <c r="N21" s="34" t="s">
        <v>128</v>
      </c>
      <c r="O21" s="37" t="s">
        <v>140</v>
      </c>
      <c r="P21" s="38" t="s">
        <v>141</v>
      </c>
    </row>
    <row r="22" spans="1:17" ht="13.5" thickBot="1" x14ac:dyDescent="0.25">
      <c r="A22" s="186" t="s">
        <v>94</v>
      </c>
      <c r="B22" s="187"/>
      <c r="C22" s="188"/>
      <c r="D22" s="189">
        <f>SUM(D11:D19)</f>
        <v>250000</v>
      </c>
      <c r="E22" s="189">
        <f>SUM(E11:E19)</f>
        <v>250000</v>
      </c>
      <c r="F22" s="190">
        <f>SUM(F11:F19)</f>
        <v>1</v>
      </c>
      <c r="G22" s="182"/>
      <c r="N22" s="34" t="s">
        <v>129</v>
      </c>
      <c r="O22" s="37" t="s">
        <v>142</v>
      </c>
      <c r="P22" s="38" t="s">
        <v>143</v>
      </c>
    </row>
    <row r="23" spans="1:17" x14ac:dyDescent="0.2">
      <c r="A23" s="191">
        <v>10</v>
      </c>
      <c r="B23" s="192" t="s">
        <v>95</v>
      </c>
      <c r="C23" s="8"/>
      <c r="D23" s="11"/>
      <c r="E23" s="11"/>
      <c r="F23" s="181">
        <f>IF($D$39&gt;0,E23/$D$39," ")</f>
        <v>0</v>
      </c>
      <c r="G23" s="182" t="str">
        <f t="shared" ref="G23:G35" si="3">IF(D23&gt;0,IF(E23="","Vyplňte sloupec Čerpané finanční prostředky v Kč"," "),"")</f>
        <v/>
      </c>
      <c r="N23" s="34" t="s">
        <v>130</v>
      </c>
      <c r="O23" s="37" t="s">
        <v>144</v>
      </c>
      <c r="P23" s="38" t="s">
        <v>145</v>
      </c>
    </row>
    <row r="24" spans="1:17" ht="13.5" thickBot="1" x14ac:dyDescent="0.25">
      <c r="A24" s="193">
        <v>11</v>
      </c>
      <c r="B24" s="194" t="s">
        <v>38</v>
      </c>
      <c r="C24" s="8"/>
      <c r="D24" s="10"/>
      <c r="E24" s="10"/>
      <c r="F24" s="181">
        <f>IF($D$39&gt;0,E24/$D$39," ")</f>
        <v>0</v>
      </c>
      <c r="G24" s="182" t="str">
        <f t="shared" si="3"/>
        <v/>
      </c>
      <c r="N24" s="34" t="s">
        <v>131</v>
      </c>
      <c r="O24" s="37" t="s">
        <v>146</v>
      </c>
      <c r="P24" s="38" t="s">
        <v>147</v>
      </c>
    </row>
    <row r="25" spans="1:17" ht="13.5" thickBot="1" x14ac:dyDescent="0.25">
      <c r="A25" s="186" t="s">
        <v>162</v>
      </c>
      <c r="B25" s="187"/>
      <c r="C25" s="188"/>
      <c r="D25" s="180">
        <f>SUM(D23:D24)</f>
        <v>0</v>
      </c>
      <c r="E25" s="180">
        <f>SUM(E23:E24)</f>
        <v>0</v>
      </c>
      <c r="F25" s="190">
        <f>SUM(F23:F24)</f>
        <v>0</v>
      </c>
      <c r="G25" s="182"/>
      <c r="N25" s="34" t="s">
        <v>132</v>
      </c>
      <c r="O25" s="37" t="s">
        <v>148</v>
      </c>
      <c r="P25" s="38" t="s">
        <v>149</v>
      </c>
    </row>
    <row r="26" spans="1:17" x14ac:dyDescent="0.2">
      <c r="A26" s="195">
        <v>12</v>
      </c>
      <c r="B26" s="361" t="s">
        <v>96</v>
      </c>
      <c r="C26" s="362"/>
      <c r="D26" s="10"/>
      <c r="E26" s="10"/>
      <c r="F26" s="181">
        <f t="shared" ref="F26:F34" si="4">IF($D$39&gt;0,E26/$D$39," ")</f>
        <v>0</v>
      </c>
      <c r="G26" s="182" t="str">
        <f t="shared" si="3"/>
        <v/>
      </c>
      <c r="N26" s="34" t="s">
        <v>133</v>
      </c>
      <c r="O26" s="37" t="s">
        <v>150</v>
      </c>
      <c r="P26" s="38" t="s">
        <v>151</v>
      </c>
    </row>
    <row r="27" spans="1:17" x14ac:dyDescent="0.2">
      <c r="A27" s="195">
        <v>13</v>
      </c>
      <c r="B27" s="349" t="s">
        <v>97</v>
      </c>
      <c r="C27" s="350"/>
      <c r="D27" s="10"/>
      <c r="E27" s="10"/>
      <c r="F27" s="181">
        <f t="shared" si="4"/>
        <v>0</v>
      </c>
      <c r="G27" s="182" t="str">
        <f t="shared" si="3"/>
        <v/>
      </c>
      <c r="O27" s="196"/>
      <c r="P27" s="196"/>
    </row>
    <row r="28" spans="1:17" x14ac:dyDescent="0.2">
      <c r="A28" s="195">
        <v>14</v>
      </c>
      <c r="B28" s="349" t="s">
        <v>98</v>
      </c>
      <c r="C28" s="350"/>
      <c r="D28" s="10"/>
      <c r="E28" s="10"/>
      <c r="F28" s="181">
        <f t="shared" si="4"/>
        <v>0</v>
      </c>
      <c r="G28" s="182" t="str">
        <f t="shared" si="3"/>
        <v/>
      </c>
      <c r="L28" s="197"/>
    </row>
    <row r="29" spans="1:17" x14ac:dyDescent="0.2">
      <c r="A29" s="195">
        <v>15</v>
      </c>
      <c r="B29" s="349" t="s">
        <v>99</v>
      </c>
      <c r="C29" s="350"/>
      <c r="D29" s="10"/>
      <c r="E29" s="10"/>
      <c r="F29" s="181">
        <f t="shared" si="4"/>
        <v>0</v>
      </c>
      <c r="G29" s="182" t="str">
        <f t="shared" si="3"/>
        <v/>
      </c>
    </row>
    <row r="30" spans="1:17" x14ac:dyDescent="0.2">
      <c r="A30" s="195">
        <v>16</v>
      </c>
      <c r="B30" s="349" t="s">
        <v>100</v>
      </c>
      <c r="C30" s="350"/>
      <c r="D30" s="10"/>
      <c r="E30" s="10"/>
      <c r="F30" s="181">
        <f t="shared" si="4"/>
        <v>0</v>
      </c>
      <c r="G30" s="182" t="str">
        <f t="shared" si="3"/>
        <v/>
      </c>
    </row>
    <row r="31" spans="1:17" x14ac:dyDescent="0.2">
      <c r="A31" s="195">
        <v>17</v>
      </c>
      <c r="B31" s="349" t="s">
        <v>101</v>
      </c>
      <c r="C31" s="350"/>
      <c r="D31" s="10"/>
      <c r="E31" s="10"/>
      <c r="F31" s="181">
        <f t="shared" si="4"/>
        <v>0</v>
      </c>
      <c r="G31" s="182" t="str">
        <f t="shared" si="3"/>
        <v/>
      </c>
      <c r="N31" s="159"/>
    </row>
    <row r="32" spans="1:17" x14ac:dyDescent="0.2">
      <c r="A32" s="195">
        <v>18</v>
      </c>
      <c r="B32" s="349" t="s">
        <v>102</v>
      </c>
      <c r="C32" s="350"/>
      <c r="D32" s="10"/>
      <c r="E32" s="10"/>
      <c r="F32" s="181">
        <f t="shared" si="4"/>
        <v>0</v>
      </c>
      <c r="G32" s="182" t="str">
        <f t="shared" si="3"/>
        <v/>
      </c>
      <c r="N32" s="159"/>
    </row>
    <row r="33" spans="1:14" x14ac:dyDescent="0.2">
      <c r="A33" s="195">
        <v>19</v>
      </c>
      <c r="B33" s="349" t="s">
        <v>103</v>
      </c>
      <c r="C33" s="350"/>
      <c r="D33" s="10"/>
      <c r="E33" s="10"/>
      <c r="F33" s="181">
        <f t="shared" si="4"/>
        <v>0</v>
      </c>
      <c r="G33" s="182" t="str">
        <f t="shared" si="3"/>
        <v/>
      </c>
      <c r="N33" s="159"/>
    </row>
    <row r="34" spans="1:14" ht="13.5" thickBot="1" x14ac:dyDescent="0.25">
      <c r="A34" s="195">
        <v>20</v>
      </c>
      <c r="B34" s="349" t="s">
        <v>107</v>
      </c>
      <c r="C34" s="350"/>
      <c r="D34" s="12"/>
      <c r="E34" s="10"/>
      <c r="F34" s="181">
        <f t="shared" si="4"/>
        <v>0</v>
      </c>
      <c r="G34" s="182" t="str">
        <f t="shared" si="3"/>
        <v/>
      </c>
      <c r="H34" s="182"/>
      <c r="I34" s="182"/>
      <c r="J34" s="182"/>
      <c r="K34" s="182"/>
      <c r="N34" s="159"/>
    </row>
    <row r="35" spans="1:14" ht="13.5" thickBot="1" x14ac:dyDescent="0.25">
      <c r="A35" s="177"/>
      <c r="B35" s="352"/>
      <c r="C35" s="353"/>
      <c r="D35" s="184"/>
      <c r="E35" s="184"/>
      <c r="F35" s="181">
        <f t="shared" ref="F35" si="5">IF($D$39&gt;0,E35/$D$39," ")</f>
        <v>0</v>
      </c>
      <c r="G35" s="182" t="str">
        <f t="shared" si="3"/>
        <v/>
      </c>
      <c r="H35" s="182"/>
      <c r="I35" s="182"/>
      <c r="J35" s="182"/>
      <c r="K35" s="182"/>
      <c r="N35" s="159"/>
    </row>
    <row r="36" spans="1:14" ht="14.45" customHeight="1" thickBot="1" x14ac:dyDescent="0.25">
      <c r="A36" s="351" t="str">
        <f>IF(D34&gt;0,IF(B35="","Nezapomeňte uvést ostatní zdroje financování","")," ")</f>
        <v xml:space="preserve"> </v>
      </c>
      <c r="B36" s="351"/>
      <c r="C36" s="351"/>
      <c r="D36" s="357"/>
      <c r="E36" s="357"/>
      <c r="F36" s="358"/>
      <c r="G36" s="182"/>
      <c r="H36" s="182"/>
      <c r="I36" s="182"/>
      <c r="J36" s="182"/>
      <c r="K36" s="182"/>
      <c r="N36" s="159"/>
    </row>
    <row r="37" spans="1:14" ht="13.5" thickBot="1" x14ac:dyDescent="0.25">
      <c r="A37" s="186" t="s">
        <v>163</v>
      </c>
      <c r="B37" s="187"/>
      <c r="C37" s="188"/>
      <c r="D37" s="198">
        <f>SUM(D26:D34)</f>
        <v>0</v>
      </c>
      <c r="E37" s="198">
        <f>SUM(E26:E34)</f>
        <v>0</v>
      </c>
      <c r="F37" s="199">
        <f>SUM(F26:F34)</f>
        <v>0</v>
      </c>
      <c r="G37" s="200"/>
      <c r="H37" s="182"/>
      <c r="I37" s="182"/>
      <c r="J37" s="182"/>
      <c r="K37" s="182"/>
      <c r="N37" s="159"/>
    </row>
    <row r="38" spans="1:14" ht="26.45" customHeight="1" thickBot="1" x14ac:dyDescent="0.25">
      <c r="A38" s="354"/>
      <c r="B38" s="355"/>
      <c r="C38" s="355"/>
      <c r="D38" s="355"/>
      <c r="E38" s="355"/>
      <c r="F38" s="356"/>
      <c r="G38" s="200"/>
      <c r="H38" s="201" t="s">
        <v>204</v>
      </c>
      <c r="I38" s="201"/>
      <c r="J38" s="182"/>
      <c r="K38" s="182"/>
      <c r="N38" s="159"/>
    </row>
    <row r="39" spans="1:14" ht="13.5" thickBot="1" x14ac:dyDescent="0.25">
      <c r="A39" s="186" t="s">
        <v>104</v>
      </c>
      <c r="B39" s="186"/>
      <c r="C39" s="202"/>
      <c r="D39" s="203">
        <f>D22+D25+D37</f>
        <v>250000</v>
      </c>
      <c r="E39" s="203">
        <f>E22+E25+E37</f>
        <v>250000</v>
      </c>
      <c r="F39" s="204">
        <f>F37+F25+F22</f>
        <v>1</v>
      </c>
      <c r="G39" s="205" t="str">
        <f>IF(F39&gt;1,"Čerpané prostředky jsou vyšší než zdroje. Prosím, zkontrolujte!","")</f>
        <v/>
      </c>
      <c r="H39" s="206" t="str">
        <f>IF(D39&gt;=C7,"OK","Chyba - doplňte zdroje")</f>
        <v>Chyba - doplňte zdroje</v>
      </c>
      <c r="I39" s="207"/>
    </row>
    <row r="40" spans="1:14" ht="34.9" customHeight="1" x14ac:dyDescent="0.2">
      <c r="A40" s="348" t="s">
        <v>105</v>
      </c>
      <c r="B40" s="348"/>
      <c r="C40" s="348"/>
      <c r="D40" s="348"/>
      <c r="E40" s="348"/>
      <c r="F40" s="348"/>
    </row>
    <row r="41" spans="1:14" x14ac:dyDescent="0.2">
      <c r="A41" s="208"/>
      <c r="B41" s="157"/>
      <c r="C41" s="158"/>
      <c r="D41" s="158"/>
      <c r="E41" s="158"/>
      <c r="F41" s="158"/>
    </row>
    <row r="43" spans="1:14" ht="15" x14ac:dyDescent="0.25">
      <c r="C43" s="17" t="s">
        <v>213</v>
      </c>
      <c r="D43" s="19"/>
      <c r="E43" s="19"/>
    </row>
    <row r="44" spans="1:14" ht="15" x14ac:dyDescent="0.25">
      <c r="C44" s="69"/>
      <c r="D44" s="19"/>
      <c r="E44" s="19"/>
    </row>
    <row r="45" spans="1:14" ht="15" x14ac:dyDescent="0.25">
      <c r="C45" s="69"/>
      <c r="D45" s="19"/>
      <c r="E45" s="19"/>
    </row>
    <row r="46" spans="1:14" ht="15" x14ac:dyDescent="0.2">
      <c r="C46" s="274" t="s">
        <v>50</v>
      </c>
      <c r="D46" s="274"/>
      <c r="E46" s="45" t="s">
        <v>51</v>
      </c>
    </row>
    <row r="47" spans="1:14" ht="15" x14ac:dyDescent="0.2">
      <c r="C47" s="272" t="str">
        <f>'1. SOUHRNNÉ INFORMACE'!A44</f>
        <v>vyplňte statutárního zástupce</v>
      </c>
      <c r="D47" s="273"/>
      <c r="E47" s="46"/>
    </row>
    <row r="48" spans="1:14" ht="15" x14ac:dyDescent="0.2">
      <c r="C48" s="272" t="str">
        <f>'1. SOUHRNNÉ INFORMACE'!A45</f>
        <v>vyplňte statutárního zástupce - pokud je třeba další podepisující dle stanov</v>
      </c>
      <c r="D48" s="273"/>
      <c r="E48" s="46"/>
    </row>
    <row r="49" spans="3:5" ht="15" x14ac:dyDescent="0.2">
      <c r="C49" s="272">
        <f>'1. SOUHRNNÉ INFORMACE'!A46</f>
        <v>0</v>
      </c>
      <c r="D49" s="273"/>
      <c r="E49" s="46"/>
    </row>
    <row r="50" spans="3:5" ht="15" x14ac:dyDescent="0.2">
      <c r="C50" s="272">
        <f>'1. SOUHRNNÉ INFORMACE'!A47</f>
        <v>0</v>
      </c>
      <c r="D50" s="273"/>
      <c r="E50" s="46"/>
    </row>
    <row r="51" spans="3:5" ht="15" x14ac:dyDescent="0.2">
      <c r="C51" s="62"/>
      <c r="D51" s="43"/>
      <c r="E51" s="42"/>
    </row>
    <row r="52" spans="3:5" ht="15" x14ac:dyDescent="0.2">
      <c r="C52" s="62"/>
      <c r="D52" s="43"/>
      <c r="E52" s="226"/>
    </row>
    <row r="53" spans="3:5" ht="15" x14ac:dyDescent="0.2">
      <c r="C53" s="62"/>
      <c r="D53" s="43"/>
      <c r="E53" s="227"/>
    </row>
    <row r="54" spans="3:5" ht="15" x14ac:dyDescent="0.25">
      <c r="C54" s="62"/>
      <c r="D54" s="19"/>
      <c r="E54" s="228"/>
    </row>
    <row r="55" spans="3:5" x14ac:dyDescent="0.2">
      <c r="C55" s="62"/>
      <c r="D55" s="62"/>
      <c r="E55" s="71" t="s">
        <v>66</v>
      </c>
    </row>
  </sheetData>
  <sheetProtection algorithmName="SHA-512" hashValue="BBJuMl+lT0iKw7gTHkA/cQJlzi3gFazeFijxr8fEuU82RGRrGp8yImivVnJYEKGjKvFXTnaICUGtGcFZJcLTPg==" saltValue="ohzz+Y7jXart3tGZp7gQlA==" spinCount="100000" sheet="1" selectLockedCells="1"/>
  <mergeCells count="45">
    <mergeCell ref="O1:Q2"/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  <mergeCell ref="B26:C26"/>
    <mergeCell ref="B27:C27"/>
    <mergeCell ref="B16:C16"/>
    <mergeCell ref="B17:C17"/>
    <mergeCell ref="B18:C18"/>
    <mergeCell ref="B19:C19"/>
    <mergeCell ref="A3:B3"/>
    <mergeCell ref="C3:D3"/>
    <mergeCell ref="A4:B4"/>
    <mergeCell ref="C4:D4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33:C33"/>
    <mergeCell ref="B34:C34"/>
    <mergeCell ref="A36:C36"/>
    <mergeCell ref="B35:C35"/>
    <mergeCell ref="A38:F38"/>
    <mergeCell ref="D36:F36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zdrojů_NEPOVINNÉ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zdrojů_NEPOVINNÉ'!Oblast_tisku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sulcova</cp:lastModifiedBy>
  <cp:revision/>
  <cp:lastPrinted>2021-12-29T10:32:13Z</cp:lastPrinted>
  <dcterms:created xsi:type="dcterms:W3CDTF">2021-11-13T18:08:13Z</dcterms:created>
  <dcterms:modified xsi:type="dcterms:W3CDTF">2023-01-04T08:56:10Z</dcterms:modified>
  <cp:category/>
  <cp:contentStatus/>
</cp:coreProperties>
</file>